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ylan\Downloads\"/>
    </mc:Choice>
  </mc:AlternateContent>
  <xr:revisionPtr revIDLastSave="0" documentId="8_{20935135-6133-4D84-BD35-B7969C1C6BB3}" xr6:coauthVersionLast="40" xr6:coauthVersionMax="40" xr10:uidLastSave="{00000000-0000-0000-0000-000000000000}"/>
  <bookViews>
    <workbookView xWindow="-120" yWindow="-120" windowWidth="24240" windowHeight="13140" activeTab="2" xr2:uid="{00000000-000D-0000-FFFF-FFFF00000000}"/>
  </bookViews>
  <sheets>
    <sheet name="AMZN Income Statement (3)" sheetId="1" r:id="rId1"/>
    <sheet name="CALCS" sheetId="3" r:id="rId2"/>
    <sheet name="DCF" sheetId="2" r:id="rId3"/>
    <sheet name="RV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2" l="1"/>
  <c r="J19" i="2"/>
  <c r="N16" i="2"/>
  <c r="J11" i="2"/>
  <c r="K11" i="2"/>
  <c r="J17" i="2"/>
  <c r="M13" i="2"/>
  <c r="Y14" i="4" l="1"/>
  <c r="X14" i="4"/>
  <c r="X18" i="4" s="1"/>
  <c r="J9" i="2" l="1"/>
  <c r="L50" i="3" l="1"/>
  <c r="K49" i="3"/>
  <c r="K48" i="3"/>
  <c r="K47" i="3"/>
  <c r="K46" i="3"/>
  <c r="K45" i="3"/>
  <c r="H50" i="3"/>
  <c r="G49" i="3"/>
  <c r="G48" i="3"/>
  <c r="G47" i="3"/>
  <c r="G46" i="3"/>
  <c r="G45" i="3"/>
  <c r="G50" i="3" s="1"/>
  <c r="D50" i="3"/>
  <c r="C49" i="3"/>
  <c r="C48" i="3"/>
  <c r="C47" i="3"/>
  <c r="C46" i="3"/>
  <c r="C45" i="3"/>
  <c r="C50" i="3" l="1"/>
  <c r="K50" i="3"/>
  <c r="D22" i="1" l="1"/>
  <c r="E22" i="1"/>
  <c r="F22" i="1"/>
  <c r="G22" i="1"/>
  <c r="H22" i="1"/>
  <c r="I22" i="1"/>
  <c r="J22" i="1"/>
  <c r="K22" i="1"/>
  <c r="L22" i="1"/>
  <c r="C22" i="1"/>
  <c r="Z28" i="3"/>
  <c r="Y26" i="3"/>
  <c r="Y25" i="3"/>
  <c r="Y24" i="3"/>
  <c r="Y23" i="3"/>
  <c r="U28" i="3"/>
  <c r="T27" i="3"/>
  <c r="T26" i="3"/>
  <c r="T25" i="3"/>
  <c r="T24" i="3"/>
  <c r="T23" i="3"/>
  <c r="P28" i="3"/>
  <c r="O27" i="3"/>
  <c r="O26" i="3"/>
  <c r="O25" i="3"/>
  <c r="O24" i="3"/>
  <c r="O23" i="3"/>
  <c r="L28" i="3"/>
  <c r="K27" i="3"/>
  <c r="K26" i="3"/>
  <c r="K25" i="3"/>
  <c r="K24" i="3"/>
  <c r="K23" i="3"/>
  <c r="G23" i="3"/>
  <c r="H28" i="3"/>
  <c r="G27" i="3"/>
  <c r="G26" i="3"/>
  <c r="G25" i="3"/>
  <c r="G24" i="3"/>
  <c r="D28" i="3"/>
  <c r="C27" i="3"/>
  <c r="C26" i="3"/>
  <c r="C25" i="3"/>
  <c r="C24" i="3"/>
  <c r="C23" i="3"/>
  <c r="C28" i="3" s="1"/>
  <c r="L11" i="2" s="1"/>
  <c r="M11" i="2" s="1"/>
  <c r="N11" i="2" s="1"/>
  <c r="C49" i="1"/>
  <c r="D49" i="1"/>
  <c r="E49" i="1"/>
  <c r="F49" i="1"/>
  <c r="G49" i="1"/>
  <c r="H49" i="1"/>
  <c r="I49" i="1"/>
  <c r="J49" i="1"/>
  <c r="K49" i="1"/>
  <c r="B49" i="1"/>
  <c r="J40" i="2"/>
  <c r="K40" i="2"/>
  <c r="L40" i="2"/>
  <c r="M40" i="2"/>
  <c r="N40" i="2"/>
  <c r="Y28" i="3" l="1"/>
  <c r="T28" i="3"/>
  <c r="N19" i="2" s="1"/>
  <c r="O28" i="3"/>
  <c r="K28" i="3"/>
  <c r="M17" i="2" s="1"/>
  <c r="N17" i="2" s="1"/>
  <c r="G28" i="3"/>
  <c r="K13" i="2" s="1"/>
  <c r="L13" i="2" s="1"/>
  <c r="N13" i="2" s="1"/>
  <c r="K43" i="2"/>
  <c r="L43" i="2"/>
  <c r="M43" i="2"/>
  <c r="N43" i="2"/>
  <c r="J43" i="2"/>
  <c r="K44" i="2"/>
  <c r="L44" i="2"/>
  <c r="M44" i="2"/>
  <c r="N44" i="2"/>
  <c r="J44" i="2"/>
  <c r="J53" i="2"/>
  <c r="J51" i="2"/>
  <c r="I8" i="2"/>
  <c r="L42" i="1"/>
  <c r="K41" i="1"/>
  <c r="C41" i="1"/>
  <c r="L41" i="1" s="1"/>
  <c r="D41" i="1"/>
  <c r="E41" i="1"/>
  <c r="F41" i="1"/>
  <c r="G41" i="1"/>
  <c r="H41" i="1"/>
  <c r="I41" i="1"/>
  <c r="J41" i="1"/>
  <c r="C40" i="1"/>
  <c r="L40" i="1" s="1"/>
  <c r="D40" i="1"/>
  <c r="E40" i="1"/>
  <c r="F40" i="1"/>
  <c r="G40" i="1"/>
  <c r="H40" i="1"/>
  <c r="I40" i="1"/>
  <c r="J40" i="1"/>
  <c r="K40" i="1"/>
  <c r="B40" i="1"/>
  <c r="C38" i="1"/>
  <c r="D38" i="1"/>
  <c r="E38" i="1"/>
  <c r="F38" i="1"/>
  <c r="G38" i="1"/>
  <c r="H38" i="1"/>
  <c r="I38" i="1"/>
  <c r="J38" i="1"/>
  <c r="K38" i="1"/>
  <c r="B38" i="1"/>
  <c r="L38" i="1" s="1"/>
  <c r="D35" i="1"/>
  <c r="H35" i="1"/>
  <c r="C35" i="1"/>
  <c r="C34" i="1"/>
  <c r="D34" i="1"/>
  <c r="E34" i="1"/>
  <c r="E35" i="1" s="1"/>
  <c r="F34" i="1"/>
  <c r="F35" i="1" s="1"/>
  <c r="G34" i="1"/>
  <c r="H34" i="1"/>
  <c r="I34" i="1"/>
  <c r="I35" i="1" s="1"/>
  <c r="J34" i="1"/>
  <c r="J35" i="1" s="1"/>
  <c r="K34" i="1"/>
  <c r="B34" i="1"/>
  <c r="M29" i="1"/>
  <c r="B28" i="1"/>
  <c r="M28" i="1" s="1"/>
  <c r="C28" i="1"/>
  <c r="D28" i="1"/>
  <c r="E28" i="1"/>
  <c r="F28" i="1"/>
  <c r="G28" i="1"/>
  <c r="H28" i="1"/>
  <c r="I28" i="1"/>
  <c r="J28" i="1"/>
  <c r="K28" i="1"/>
  <c r="L28" i="1"/>
  <c r="J8" i="2" l="1"/>
  <c r="J14" i="2" s="1"/>
  <c r="M45" i="2"/>
  <c r="L45" i="2"/>
  <c r="J45" i="2"/>
  <c r="K45" i="2"/>
  <c r="N45" i="2"/>
  <c r="K35" i="1"/>
  <c r="G35" i="1"/>
  <c r="L36" i="1" s="1"/>
  <c r="J18" i="2" l="1"/>
  <c r="J10" i="2"/>
  <c r="J12" i="2" s="1"/>
  <c r="J16" i="2"/>
  <c r="K9" i="2"/>
  <c r="M9" i="2" s="1"/>
  <c r="N9" i="2" s="1"/>
  <c r="J20" i="2" l="1"/>
  <c r="J21" i="2" s="1"/>
  <c r="K8" i="2"/>
  <c r="L8" i="2" s="1"/>
  <c r="M8" i="2" s="1"/>
  <c r="K18" i="2"/>
  <c r="K10" i="2"/>
  <c r="K12" i="2" s="1"/>
  <c r="L18" i="2"/>
  <c r="L14" i="2" l="1"/>
  <c r="L10" i="2"/>
  <c r="L12" i="2" s="1"/>
  <c r="L16" i="2"/>
  <c r="K14" i="2"/>
  <c r="K16" i="2"/>
  <c r="M18" i="2"/>
  <c r="M16" i="2"/>
  <c r="M14" i="2"/>
  <c r="N8" i="2"/>
  <c r="M10" i="2"/>
  <c r="M12" i="2" s="1"/>
  <c r="L20" i="2" l="1"/>
  <c r="L21" i="2" s="1"/>
  <c r="K20" i="2"/>
  <c r="K21" i="2" s="1"/>
  <c r="M20" i="2"/>
  <c r="M21" i="2" s="1"/>
  <c r="N10" i="2"/>
  <c r="N12" i="2" s="1"/>
  <c r="N18" i="2"/>
  <c r="N14" i="2"/>
  <c r="N20" i="2" l="1"/>
  <c r="N21" i="2" s="1"/>
  <c r="K48" i="2" s="1"/>
  <c r="J49" i="2" l="1"/>
  <c r="J52" i="2" s="1"/>
  <c r="J54" i="2" s="1"/>
  <c r="J56" i="2" s="1"/>
</calcChain>
</file>

<file path=xl/sharedStrings.xml><?xml version="1.0" encoding="utf-8"?>
<sst xmlns="http://schemas.openxmlformats.org/spreadsheetml/2006/main" count="342" uniqueCount="137">
  <si>
    <t>AMAZON.COM INC  (AMZN) CashFlowFlag INCOME STATEMENT</t>
  </si>
  <si>
    <t xml:space="preserve">Fiscal year ends in December. </t>
  </si>
  <si>
    <t>2009-12</t>
  </si>
  <si>
    <t>2010-12</t>
  </si>
  <si>
    <t>2011-12</t>
  </si>
  <si>
    <t>2012-12</t>
  </si>
  <si>
    <t>2013-12</t>
  </si>
  <si>
    <t>2014-12</t>
  </si>
  <si>
    <t>2015-12</t>
  </si>
  <si>
    <t>2016-12</t>
  </si>
  <si>
    <t>2017-12</t>
  </si>
  <si>
    <t>2018-12</t>
  </si>
  <si>
    <t>TTM</t>
  </si>
  <si>
    <t>Revenue</t>
  </si>
  <si>
    <t>Cost of revenue</t>
  </si>
  <si>
    <t>Gross profit</t>
  </si>
  <si>
    <t>Operating expenses</t>
  </si>
  <si>
    <t>Sales, General and administrative</t>
  </si>
  <si>
    <t>Other operating expenses</t>
  </si>
  <si>
    <t>Total operating expenses</t>
  </si>
  <si>
    <t>Operating income</t>
  </si>
  <si>
    <t>Interest Expense</t>
  </si>
  <si>
    <t>Other income (expense)</t>
  </si>
  <si>
    <t>Income before income taxes</t>
  </si>
  <si>
    <t>Provision for income taxes</t>
  </si>
  <si>
    <t>Other income</t>
  </si>
  <si>
    <t>Net income from continuing operations</t>
  </si>
  <si>
    <t>Net income</t>
  </si>
  <si>
    <t>Net income available to common shareholders</t>
  </si>
  <si>
    <t>Earnings per share</t>
  </si>
  <si>
    <t>Basic</t>
  </si>
  <si>
    <t>Diluted</t>
  </si>
  <si>
    <t>Weighted average shares outstanding</t>
  </si>
  <si>
    <t>EBITDA</t>
  </si>
  <si>
    <t>Operating Margin</t>
  </si>
  <si>
    <t>Tax Rate</t>
  </si>
  <si>
    <t>Total current assets</t>
  </si>
  <si>
    <t>Total cash</t>
  </si>
  <si>
    <t>Total current liabilities</t>
  </si>
  <si>
    <t>Wk</t>
  </si>
  <si>
    <t>Change</t>
  </si>
  <si>
    <t>% of Revenue</t>
  </si>
  <si>
    <t>Depreciation &amp; amortization</t>
  </si>
  <si>
    <t>Capital expenditure</t>
  </si>
  <si>
    <t>Revenue Growth</t>
  </si>
  <si>
    <t>\</t>
  </si>
  <si>
    <t>Operating Growth</t>
  </si>
  <si>
    <t>Current Revenues</t>
  </si>
  <si>
    <t>Depreciation as a % of Revenue</t>
  </si>
  <si>
    <t>Capex as a Percentage of Revenue</t>
  </si>
  <si>
    <t>Change in Working Capital as a % of Revenue</t>
  </si>
  <si>
    <t>WACC</t>
  </si>
  <si>
    <t>Cost of Debt</t>
  </si>
  <si>
    <t>Debt Weight</t>
  </si>
  <si>
    <t>Cost of Equity</t>
  </si>
  <si>
    <t>Equity Weight</t>
  </si>
  <si>
    <t>Cost of Capital</t>
  </si>
  <si>
    <t>Free Cash Flow</t>
  </si>
  <si>
    <t>DCF</t>
  </si>
  <si>
    <t>PGR</t>
  </si>
  <si>
    <t>Summed Cash Flow</t>
  </si>
  <si>
    <t>Shares</t>
  </si>
  <si>
    <t>Cash</t>
  </si>
  <si>
    <t>Market Value</t>
  </si>
  <si>
    <t>Current Price</t>
  </si>
  <si>
    <t>Upside</t>
  </si>
  <si>
    <t>Long and Short Term Debt</t>
  </si>
  <si>
    <t>DCF Price</t>
  </si>
  <si>
    <t>America</t>
  </si>
  <si>
    <t>Weight</t>
  </si>
  <si>
    <t>German</t>
  </si>
  <si>
    <t>United Kindgom</t>
  </si>
  <si>
    <t>Spain</t>
  </si>
  <si>
    <t>Japan</t>
  </si>
  <si>
    <t>France</t>
  </si>
  <si>
    <t>weight</t>
  </si>
  <si>
    <t>Weighted Premium</t>
  </si>
  <si>
    <t>Beta</t>
  </si>
  <si>
    <t>Operating Income</t>
  </si>
  <si>
    <t>EBIT (1-TR)</t>
  </si>
  <si>
    <t>Depreciation</t>
  </si>
  <si>
    <t>Change in Working Capital</t>
  </si>
  <si>
    <t>Capex</t>
  </si>
  <si>
    <t>Risk Free Rate</t>
  </si>
  <si>
    <t>Working Capital</t>
  </si>
  <si>
    <t>Stock Holder Equity</t>
  </si>
  <si>
    <t>Return on Equity</t>
  </si>
  <si>
    <t>Year</t>
  </si>
  <si>
    <t>10 Year Average</t>
  </si>
  <si>
    <t>7 Year Average</t>
  </si>
  <si>
    <t>5 Year Average</t>
  </si>
  <si>
    <t>3 Year Average</t>
  </si>
  <si>
    <t>Current</t>
  </si>
  <si>
    <t>Weighted Average</t>
  </si>
  <si>
    <t>EPS Growth</t>
  </si>
  <si>
    <t>Analyst</t>
  </si>
  <si>
    <t>Capex Growth</t>
  </si>
  <si>
    <t>Dep Growth</t>
  </si>
  <si>
    <t>FY1 2009</t>
  </si>
  <si>
    <t>FY1 2010</t>
  </si>
  <si>
    <t>FY1 2011</t>
  </si>
  <si>
    <t>FY1 2012</t>
  </si>
  <si>
    <t>FY1 2013</t>
  </si>
  <si>
    <t>FY1 2014</t>
  </si>
  <si>
    <t>FY1 2015</t>
  </si>
  <si>
    <t>FY1 2016</t>
  </si>
  <si>
    <t>FY1 2017</t>
  </si>
  <si>
    <t>FY1 2018</t>
  </si>
  <si>
    <t>Country Risk/ Risk Premium</t>
  </si>
  <si>
    <t>Terminal Value / Intrinsic Value</t>
  </si>
  <si>
    <t>PE</t>
  </si>
  <si>
    <t>EV/EBITDA</t>
  </si>
  <si>
    <t>PB</t>
  </si>
  <si>
    <t>Price to Book</t>
  </si>
  <si>
    <t>PS</t>
  </si>
  <si>
    <t>PFCF</t>
  </si>
  <si>
    <t>Price FCF</t>
  </si>
  <si>
    <t>AMZN US</t>
  </si>
  <si>
    <t>BABA US</t>
  </si>
  <si>
    <t>WMT US</t>
  </si>
  <si>
    <t>GOOGL US</t>
  </si>
  <si>
    <t>NFLX US</t>
  </si>
  <si>
    <t>TGT US</t>
  </si>
  <si>
    <t>Weighted Multiple</t>
  </si>
  <si>
    <t>Book Value Per Share</t>
  </si>
  <si>
    <t>Revenue Per Share</t>
  </si>
  <si>
    <t>FCF Per Share</t>
  </si>
  <si>
    <t>Fundamental</t>
  </si>
  <si>
    <t>EBITDA T12M</t>
  </si>
  <si>
    <t>Stock Price</t>
  </si>
  <si>
    <t>Historical</t>
  </si>
  <si>
    <t>Intrinsic</t>
  </si>
  <si>
    <t>LT and ST debt</t>
  </si>
  <si>
    <t>Current EPS</t>
  </si>
  <si>
    <t>Forecasted EV</t>
  </si>
  <si>
    <t>1 Year Forecast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</si>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</sst>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27" x14ac:knownFonts="1">
    <font>
      <sz val="11"/>
      <color theme="1"/>
      <name val="times"/>
      <family val="2"/>
    </font>
    <font>
      <sz val="11"/>
      <color theme="1"/>
      <name val="times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"/>
      <family val="2"/>
    </font>
    <font>
      <b/>
      <sz val="13"/>
      <color theme="3"/>
      <name val="times"/>
      <family val="2"/>
    </font>
    <font>
      <b/>
      <sz val="11"/>
      <color theme="3"/>
      <name val="times"/>
      <family val="2"/>
    </font>
    <font>
      <sz val="11"/>
      <color rgb="FF006100"/>
      <name val="times"/>
      <family val="2"/>
    </font>
    <font>
      <sz val="11"/>
      <color rgb="FF9C0006"/>
      <name val="times"/>
      <family val="2"/>
    </font>
    <font>
      <sz val="11"/>
      <color rgb="FF9C5700"/>
      <name val="times"/>
      <family val="2"/>
    </font>
    <font>
      <sz val="11"/>
      <color rgb="FF3F3F76"/>
      <name val="times"/>
      <family val="2"/>
    </font>
    <font>
      <b/>
      <sz val="11"/>
      <color rgb="FF3F3F3F"/>
      <name val="times"/>
      <family val="2"/>
    </font>
    <font>
      <b/>
      <sz val="11"/>
      <color rgb="FFFA7D00"/>
      <name val="times"/>
      <family val="2"/>
    </font>
    <font>
      <sz val="11"/>
      <color rgb="FFFA7D00"/>
      <name val="times"/>
      <family val="2"/>
    </font>
    <font>
      <b/>
      <sz val="11"/>
      <color theme="0"/>
      <name val="times"/>
      <family val="2"/>
    </font>
    <font>
      <sz val="11"/>
      <color rgb="FFFF0000"/>
      <name val="times"/>
      <family val="2"/>
    </font>
    <font>
      <i/>
      <sz val="11"/>
      <color rgb="FF7F7F7F"/>
      <name val="times"/>
      <family val="2"/>
    </font>
    <font>
      <b/>
      <sz val="11"/>
      <color theme="1"/>
      <name val="times"/>
      <family val="2"/>
    </font>
    <font>
      <sz val="11"/>
      <color theme="0"/>
      <name val="times"/>
      <family val="2"/>
    </font>
    <font>
      <i/>
      <sz val="11"/>
      <color theme="1"/>
      <name val="times"/>
    </font>
    <font>
      <sz val="11"/>
      <color theme="1"/>
      <name val="times"/>
    </font>
    <font>
      <b/>
      <sz val="11"/>
      <color theme="0"/>
      <name val="Calibri"/>
      <family val="2"/>
      <scheme val="minor"/>
    </font>
    <font>
      <b/>
      <sz val="11"/>
      <color theme="1"/>
      <name val="times"/>
    </font>
    <font>
      <b/>
      <sz val="14"/>
      <color theme="1"/>
      <name val="times"/>
    </font>
    <font>
      <b/>
      <i/>
      <sz val="11"/>
      <color theme="1"/>
      <name val="times"/>
    </font>
    <font>
      <sz val="10"/>
      <name val="Arial"/>
    </font>
    <font>
      <b/>
      <sz val="14"/>
      <color rgb="FFFFFFFF"/>
      <name val="Calibri"/>
      <family val="2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F8B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rgb="FF80000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5">
    <xf numFmtId="0" fontId="0" fillId="0" borderId="0" xfId="0"/>
    <xf numFmtId="10" fontId="0" fillId="0" borderId="0" xfId="2" applyNumberFormat="1" applyFont="1"/>
    <xf numFmtId="44" fontId="0" fillId="0" borderId="0" xfId="1" applyFont="1"/>
    <xf numFmtId="165" fontId="0" fillId="0" borderId="0" xfId="1" applyNumberFormat="1" applyFont="1"/>
    <xf numFmtId="10" fontId="0" fillId="0" borderId="0" xfId="0" applyNumberFormat="1"/>
    <xf numFmtId="0" fontId="0" fillId="0" borderId="10" xfId="0" applyBorder="1"/>
    <xf numFmtId="10" fontId="0" fillId="0" borderId="10" xfId="0" applyNumberFormat="1" applyBorder="1"/>
    <xf numFmtId="44" fontId="0" fillId="0" borderId="10" xfId="1" applyFont="1" applyBorder="1"/>
    <xf numFmtId="0" fontId="0" fillId="33" borderId="10" xfId="0" applyFill="1" applyBorder="1"/>
    <xf numFmtId="10" fontId="0" fillId="33" borderId="10" xfId="0" applyNumberFormat="1" applyFill="1" applyBorder="1"/>
    <xf numFmtId="164" fontId="0" fillId="33" borderId="10" xfId="0" applyNumberFormat="1" applyFill="1" applyBorder="1"/>
    <xf numFmtId="9" fontId="0" fillId="33" borderId="10" xfId="0" applyNumberFormat="1" applyFill="1" applyBorder="1" applyAlignment="1">
      <alignment horizontal="center"/>
    </xf>
    <xf numFmtId="10" fontId="0" fillId="33" borderId="10" xfId="0" applyNumberForma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9" fontId="0" fillId="0" borderId="0" xfId="0" applyNumberFormat="1"/>
    <xf numFmtId="164" fontId="0" fillId="0" borderId="0" xfId="2" applyNumberFormat="1" applyFont="1"/>
    <xf numFmtId="10" fontId="0" fillId="33" borderId="0" xfId="2" applyNumberFormat="1" applyFont="1" applyFill="1"/>
    <xf numFmtId="10" fontId="0" fillId="33" borderId="0" xfId="0" applyNumberFormat="1" applyFill="1"/>
    <xf numFmtId="10" fontId="0" fillId="33" borderId="12" xfId="2" applyNumberFormat="1" applyFont="1" applyFill="1" applyBorder="1"/>
    <xf numFmtId="10" fontId="0" fillId="33" borderId="12" xfId="0" applyNumberFormat="1" applyFill="1" applyBorder="1"/>
    <xf numFmtId="0" fontId="0" fillId="33" borderId="14" xfId="0" applyFill="1" applyBorder="1"/>
    <xf numFmtId="10" fontId="0" fillId="33" borderId="15" xfId="2" applyNumberFormat="1" applyFont="1" applyFill="1" applyBorder="1"/>
    <xf numFmtId="0" fontId="0" fillId="33" borderId="11" xfId="0" applyFill="1" applyBorder="1"/>
    <xf numFmtId="10" fontId="0" fillId="33" borderId="13" xfId="2" applyNumberFormat="1" applyFont="1" applyFill="1" applyBorder="1"/>
    <xf numFmtId="10" fontId="0" fillId="34" borderId="12" xfId="0" applyNumberFormat="1" applyFill="1" applyBorder="1"/>
    <xf numFmtId="0" fontId="0" fillId="33" borderId="0" xfId="0" applyFill="1"/>
    <xf numFmtId="9" fontId="0" fillId="35" borderId="10" xfId="1" applyNumberFormat="1" applyFont="1" applyFill="1" applyBorder="1"/>
    <xf numFmtId="10" fontId="0" fillId="35" borderId="10" xfId="1" applyNumberFormat="1" applyFont="1" applyFill="1" applyBorder="1"/>
    <xf numFmtId="0" fontId="20" fillId="36" borderId="16" xfId="0" applyFont="1" applyFill="1" applyBorder="1"/>
    <xf numFmtId="0" fontId="20" fillId="36" borderId="17" xfId="0" applyFont="1" applyFill="1" applyBorder="1"/>
    <xf numFmtId="164" fontId="0" fillId="37" borderId="15" xfId="2" applyNumberFormat="1" applyFont="1" applyFill="1" applyBorder="1"/>
    <xf numFmtId="9" fontId="6" fillId="2" borderId="13" xfId="8" applyNumberFormat="1" applyBorder="1"/>
    <xf numFmtId="0" fontId="21" fillId="33" borderId="14" xfId="0" applyFont="1" applyFill="1" applyBorder="1"/>
    <xf numFmtId="44" fontId="0" fillId="33" borderId="0" xfId="1" applyFont="1" applyFill="1"/>
    <xf numFmtId="9" fontId="0" fillId="33" borderId="0" xfId="0" applyNumberFormat="1" applyFill="1"/>
    <xf numFmtId="0" fontId="0" fillId="33" borderId="18" xfId="0" applyFill="1" applyBorder="1"/>
    <xf numFmtId="0" fontId="21" fillId="38" borderId="10" xfId="0" applyFont="1" applyFill="1" applyBorder="1"/>
    <xf numFmtId="0" fontId="0" fillId="38" borderId="10" xfId="0" applyFill="1" applyBorder="1"/>
    <xf numFmtId="165" fontId="0" fillId="33" borderId="10" xfId="0" applyNumberFormat="1" applyFill="1" applyBorder="1"/>
    <xf numFmtId="44" fontId="0" fillId="33" borderId="10" xfId="1" applyFont="1" applyFill="1" applyBorder="1"/>
    <xf numFmtId="0" fontId="18" fillId="33" borderId="10" xfId="0" applyFont="1" applyFill="1" applyBorder="1"/>
    <xf numFmtId="9" fontId="0" fillId="33" borderId="10" xfId="0" applyNumberFormat="1" applyFill="1" applyBorder="1"/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right"/>
    </xf>
    <xf numFmtId="165" fontId="23" fillId="34" borderId="10" xfId="1" applyNumberFormat="1" applyFont="1" applyFill="1" applyBorder="1"/>
    <xf numFmtId="0" fontId="24" fillId="33" borderId="0" xfId="0" applyFont="1" applyFill="1"/>
    <xf numFmtId="0" fontId="25" fillId="39" borderId="21" xfId="0" applyFont="1" applyFill="1" applyBorder="1" applyAlignment="1">
      <alignment horizontal="center"/>
    </xf>
    <xf numFmtId="0" fontId="0" fillId="33" borderId="19" xfId="0" applyFill="1" applyBorder="1"/>
    <xf numFmtId="2" fontId="24" fillId="33" borderId="0" xfId="0" applyNumberFormat="1" applyFont="1" applyFill="1"/>
    <xf numFmtId="9" fontId="24" fillId="33" borderId="22" xfId="0" applyNumberFormat="1" applyFont="1" applyFill="1" applyBorder="1"/>
    <xf numFmtId="9" fontId="24" fillId="33" borderId="0" xfId="0" applyNumberFormat="1" applyFont="1" applyFill="1"/>
    <xf numFmtId="0" fontId="0" fillId="33" borderId="23" xfId="0" applyFill="1" applyBorder="1"/>
    <xf numFmtId="2" fontId="6" fillId="2" borderId="24" xfId="8" applyNumberFormat="1" applyBorder="1"/>
    <xf numFmtId="9" fontId="24" fillId="33" borderId="25" xfId="0" applyNumberFormat="1" applyFont="1" applyFill="1" applyBorder="1"/>
    <xf numFmtId="9" fontId="26" fillId="33" borderId="0" xfId="0" applyNumberFormat="1" applyFont="1" applyFill="1"/>
    <xf numFmtId="0" fontId="26" fillId="33" borderId="0" xfId="0" applyFont="1" applyFill="1"/>
    <xf numFmtId="44" fontId="24" fillId="33" borderId="21" xfId="1" applyFont="1" applyFill="1" applyBorder="1"/>
    <xf numFmtId="0" fontId="26" fillId="33" borderId="18" xfId="0" applyFont="1" applyFill="1" applyBorder="1"/>
    <xf numFmtId="164" fontId="24" fillId="33" borderId="0" xfId="2" applyNumberFormat="1" applyFont="1" applyFill="1"/>
    <xf numFmtId="44" fontId="6" fillId="2" borderId="25" xfId="8" applyNumberFormat="1" applyBorder="1"/>
    <xf numFmtId="0" fontId="26" fillId="33" borderId="23" xfId="0" applyFont="1" applyFill="1" applyBorder="1"/>
    <xf numFmtId="0" fontId="26" fillId="33" borderId="19" xfId="0" applyFont="1" applyFill="1" applyBorder="1"/>
    <xf numFmtId="44" fontId="24" fillId="33" borderId="22" xfId="1" applyFont="1" applyFill="1" applyBorder="1"/>
    <xf numFmtId="165" fontId="24" fillId="33" borderId="22" xfId="1" applyNumberFormat="1" applyFont="1" applyFill="1" applyBorder="1"/>
    <xf numFmtId="44" fontId="24" fillId="33" borderId="22" xfId="0" applyNumberFormat="1" applyFont="1" applyFill="1" applyBorder="1"/>
    <xf numFmtId="0" fontId="24" fillId="33" borderId="22" xfId="0" applyFont="1" applyFill="1" applyBorder="1"/>
    <xf numFmtId="10" fontId="6" fillId="2" borderId="10" xfId="8" applyNumberFormat="1" applyBorder="1" applyAlignment="1">
      <alignment horizontal="center"/>
    </xf>
    <xf numFmtId="44" fontId="0" fillId="33" borderId="10" xfId="0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44" fontId="0" fillId="33" borderId="10" xfId="1" applyFont="1" applyFill="1" applyBorder="1" applyAlignment="1">
      <alignment horizontal="center"/>
    </xf>
    <xf numFmtId="0" fontId="22" fillId="38" borderId="10" xfId="0" applyFont="1" applyFill="1" applyBorder="1" applyAlignment="1">
      <alignment horizontal="center" vertical="center"/>
    </xf>
    <xf numFmtId="0" fontId="25" fillId="39" borderId="18" xfId="0" applyFont="1" applyFill="1" applyBorder="1" applyAlignment="1">
      <alignment horizontal="center"/>
    </xf>
    <xf numFmtId="0" fontId="25" fillId="39" borderId="20" xfId="0" applyFont="1" applyFill="1" applyBorder="1" applyAlignment="1">
      <alignment horizontal="center"/>
    </xf>
    <xf numFmtId="10" fontId="0" fillId="35" borderId="10" xfId="2" applyNumberFormat="1" applyFont="1" applyFill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0099FF"/>
      <color rgb="FFB5F8B2"/>
      <color rgb="FF98F593"/>
      <color rgb="FF89F484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ZN%20Balance%20Sheet%20(4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ZN Balance Sheet (4)"/>
    </sheetNames>
    <sheetDataSet>
      <sheetData sheetId="0">
        <row r="33">
          <cell r="F33">
            <v>23495000000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workbookViewId="0">
      <selection activeCell="C44" sqref="C44:K44"/>
    </sheetView>
  </sheetViews>
  <sheetFormatPr defaultRowHeight="15" x14ac:dyDescent="0.25"/>
  <cols>
    <col min="1" max="1" width="65.5703125" bestFit="1" customWidth="1"/>
    <col min="2" max="2" width="18.42578125" bestFit="1" customWidth="1"/>
    <col min="3" max="5" width="18.7109375" bestFit="1" customWidth="1"/>
    <col min="6" max="10" width="19.42578125" bestFit="1" customWidth="1"/>
    <col min="11" max="12" width="19.5703125" bestFit="1" customWidth="1"/>
  </cols>
  <sheetData>
    <row r="1" spans="1:12" x14ac:dyDescent="0.25">
      <c r="A1" t="s">
        <v>0</v>
      </c>
    </row>
    <row r="2" spans="1:12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</row>
    <row r="3" spans="1:12" x14ac:dyDescent="0.25">
      <c r="A3" t="s">
        <v>13</v>
      </c>
      <c r="B3">
        <v>24509000000</v>
      </c>
      <c r="C3">
        <v>34204000000</v>
      </c>
      <c r="D3">
        <v>48077000000</v>
      </c>
      <c r="E3">
        <v>61093000000</v>
      </c>
      <c r="F3">
        <v>74452000000</v>
      </c>
      <c r="G3">
        <v>88988000000</v>
      </c>
      <c r="H3">
        <v>107006000000</v>
      </c>
      <c r="I3">
        <v>135987000000</v>
      </c>
      <c r="J3">
        <v>177866000000</v>
      </c>
      <c r="K3" s="2">
        <v>232887000000</v>
      </c>
      <c r="L3" s="2">
        <v>232887000000</v>
      </c>
    </row>
    <row r="4" spans="1:12" x14ac:dyDescent="0.25">
      <c r="A4" t="s">
        <v>14</v>
      </c>
      <c r="B4">
        <v>18978000000</v>
      </c>
      <c r="C4">
        <v>26561000000</v>
      </c>
      <c r="D4">
        <v>37288000000</v>
      </c>
      <c r="E4">
        <v>52390000000</v>
      </c>
      <c r="F4">
        <v>62766000000</v>
      </c>
      <c r="G4">
        <v>73518000000</v>
      </c>
      <c r="H4">
        <v>85061000000</v>
      </c>
      <c r="I4">
        <v>105884000000</v>
      </c>
      <c r="J4">
        <v>137183000000</v>
      </c>
      <c r="K4">
        <v>173183000000</v>
      </c>
      <c r="L4">
        <v>173183000000</v>
      </c>
    </row>
    <row r="5" spans="1:12" x14ac:dyDescent="0.25">
      <c r="A5" t="s">
        <v>15</v>
      </c>
      <c r="B5">
        <v>5531000000</v>
      </c>
      <c r="C5">
        <v>7643000000</v>
      </c>
      <c r="D5">
        <v>10789000000</v>
      </c>
      <c r="E5">
        <v>8703000000</v>
      </c>
      <c r="F5">
        <v>11686000000</v>
      </c>
      <c r="G5">
        <v>15470000000</v>
      </c>
      <c r="H5">
        <v>21945000000</v>
      </c>
      <c r="I5">
        <v>30103000000</v>
      </c>
      <c r="J5">
        <v>40683000000</v>
      </c>
      <c r="K5">
        <v>59704000000</v>
      </c>
      <c r="L5">
        <v>59704000000</v>
      </c>
    </row>
    <row r="6" spans="1:12" x14ac:dyDescent="0.25">
      <c r="A6" t="s">
        <v>16</v>
      </c>
    </row>
    <row r="7" spans="1:12" x14ac:dyDescent="0.25">
      <c r="A7" t="s">
        <v>17</v>
      </c>
      <c r="B7">
        <v>3060000000</v>
      </c>
      <c r="C7">
        <v>4397000000</v>
      </c>
      <c r="D7">
        <v>6864000000</v>
      </c>
      <c r="E7">
        <v>3304000000</v>
      </c>
      <c r="F7">
        <v>4262000000</v>
      </c>
      <c r="G7">
        <v>5884000000</v>
      </c>
      <c r="H7">
        <v>7001000000</v>
      </c>
      <c r="I7">
        <v>9665000000</v>
      </c>
      <c r="J7">
        <v>13743000000</v>
      </c>
      <c r="K7">
        <v>18150000000</v>
      </c>
      <c r="L7">
        <v>18150000000</v>
      </c>
    </row>
    <row r="8" spans="1:12" x14ac:dyDescent="0.25">
      <c r="A8" t="s">
        <v>18</v>
      </c>
      <c r="B8">
        <v>1240000000</v>
      </c>
      <c r="C8">
        <v>1734000000</v>
      </c>
      <c r="D8">
        <v>2909000000</v>
      </c>
      <c r="E8">
        <v>4723000000</v>
      </c>
      <c r="F8">
        <v>6679000000</v>
      </c>
      <c r="G8">
        <v>9408000000</v>
      </c>
      <c r="H8">
        <v>12711000000</v>
      </c>
      <c r="I8">
        <v>16252000000</v>
      </c>
      <c r="J8">
        <v>22834000000</v>
      </c>
      <c r="K8">
        <v>29133000000</v>
      </c>
      <c r="L8">
        <v>29133000000</v>
      </c>
    </row>
    <row r="9" spans="1:12" x14ac:dyDescent="0.25">
      <c r="A9" t="s">
        <v>19</v>
      </c>
      <c r="B9">
        <v>4300000000</v>
      </c>
      <c r="C9">
        <v>6131000000</v>
      </c>
      <c r="D9">
        <v>9773000000</v>
      </c>
      <c r="E9">
        <v>8027000000</v>
      </c>
      <c r="F9">
        <v>10941000000</v>
      </c>
      <c r="G9">
        <v>15292000000</v>
      </c>
      <c r="H9">
        <v>19712000000</v>
      </c>
      <c r="I9">
        <v>25917000000</v>
      </c>
      <c r="J9">
        <v>36577000000</v>
      </c>
      <c r="K9">
        <v>47283000000</v>
      </c>
      <c r="L9">
        <v>47283000000</v>
      </c>
    </row>
    <row r="10" spans="1:12" x14ac:dyDescent="0.25">
      <c r="A10" t="s">
        <v>20</v>
      </c>
      <c r="B10">
        <v>1231000000</v>
      </c>
      <c r="C10">
        <v>1512000000</v>
      </c>
      <c r="D10">
        <v>1016000000</v>
      </c>
      <c r="E10">
        <v>676000000</v>
      </c>
      <c r="F10">
        <v>745000000</v>
      </c>
      <c r="G10">
        <v>178000000</v>
      </c>
      <c r="H10">
        <v>2233000000</v>
      </c>
      <c r="I10">
        <v>4186000000</v>
      </c>
      <c r="J10">
        <v>4106000000</v>
      </c>
      <c r="K10">
        <v>12421000000</v>
      </c>
      <c r="L10">
        <v>12421000000</v>
      </c>
    </row>
    <row r="11" spans="1:12" x14ac:dyDescent="0.25">
      <c r="A11" t="s">
        <v>21</v>
      </c>
      <c r="B11">
        <v>34000000</v>
      </c>
      <c r="C11">
        <v>39000000</v>
      </c>
      <c r="D11">
        <v>65000000</v>
      </c>
      <c r="E11">
        <v>92000000</v>
      </c>
      <c r="F11">
        <v>141000000</v>
      </c>
      <c r="G11">
        <v>210000000</v>
      </c>
      <c r="H11">
        <v>459000000</v>
      </c>
      <c r="I11">
        <v>484000000</v>
      </c>
      <c r="J11">
        <v>848000000</v>
      </c>
      <c r="K11">
        <v>1417000000</v>
      </c>
      <c r="L11">
        <v>1417000000</v>
      </c>
    </row>
    <row r="12" spans="1:12" x14ac:dyDescent="0.25">
      <c r="A12" t="s">
        <v>22</v>
      </c>
      <c r="B12">
        <v>-36000000</v>
      </c>
      <c r="C12">
        <v>24000000</v>
      </c>
      <c r="D12">
        <v>-17000000</v>
      </c>
      <c r="E12">
        <v>-40000000</v>
      </c>
      <c r="F12">
        <v>-98000000</v>
      </c>
      <c r="G12">
        <v>-79000000</v>
      </c>
      <c r="H12">
        <v>-206000000</v>
      </c>
      <c r="I12">
        <v>190000000</v>
      </c>
      <c r="J12">
        <v>548000000</v>
      </c>
      <c r="K12">
        <v>257000000</v>
      </c>
      <c r="L12">
        <v>257000000</v>
      </c>
    </row>
    <row r="13" spans="1:12" x14ac:dyDescent="0.25">
      <c r="A13" t="s">
        <v>23</v>
      </c>
      <c r="B13">
        <v>1161000000</v>
      </c>
      <c r="C13">
        <v>1497000000</v>
      </c>
      <c r="D13">
        <v>934000000</v>
      </c>
      <c r="E13">
        <v>544000000</v>
      </c>
      <c r="F13">
        <v>506000000</v>
      </c>
      <c r="G13">
        <v>-111000000</v>
      </c>
      <c r="H13">
        <v>1568000000</v>
      </c>
      <c r="I13">
        <v>3892000000</v>
      </c>
      <c r="J13">
        <v>3806000000</v>
      </c>
      <c r="K13">
        <v>11261000000</v>
      </c>
      <c r="L13">
        <v>11261000000</v>
      </c>
    </row>
    <row r="14" spans="1:12" x14ac:dyDescent="0.25">
      <c r="A14" t="s">
        <v>24</v>
      </c>
      <c r="B14">
        <v>253000000</v>
      </c>
      <c r="C14">
        <v>352000000</v>
      </c>
      <c r="D14">
        <v>291000000</v>
      </c>
      <c r="E14">
        <v>428000000</v>
      </c>
      <c r="F14">
        <v>161000000</v>
      </c>
      <c r="G14">
        <v>167000000</v>
      </c>
      <c r="H14">
        <v>950000000</v>
      </c>
      <c r="I14">
        <v>1425000000</v>
      </c>
      <c r="J14">
        <v>769000000</v>
      </c>
      <c r="K14">
        <v>1197000000</v>
      </c>
      <c r="L14">
        <v>1197000000</v>
      </c>
    </row>
    <row r="15" spans="1:12" x14ac:dyDescent="0.25">
      <c r="A15" t="s">
        <v>25</v>
      </c>
      <c r="B15">
        <v>-6000000</v>
      </c>
      <c r="C15">
        <v>7000000</v>
      </c>
      <c r="D15">
        <v>-12000000</v>
      </c>
      <c r="E15">
        <v>-155000000</v>
      </c>
      <c r="F15">
        <v>-71000000</v>
      </c>
      <c r="G15">
        <v>37000000</v>
      </c>
      <c r="H15">
        <v>-22000000</v>
      </c>
      <c r="I15">
        <v>-96000000</v>
      </c>
      <c r="J15">
        <v>-4000000</v>
      </c>
      <c r="K15">
        <v>9000000</v>
      </c>
      <c r="L15">
        <v>9000000</v>
      </c>
    </row>
    <row r="16" spans="1:12" x14ac:dyDescent="0.25">
      <c r="A16" t="s">
        <v>26</v>
      </c>
      <c r="B16">
        <v>902000000</v>
      </c>
      <c r="C16">
        <v>1152000000</v>
      </c>
      <c r="D16">
        <v>631000000</v>
      </c>
      <c r="E16">
        <v>-39000000</v>
      </c>
      <c r="F16">
        <v>274000000</v>
      </c>
      <c r="G16">
        <v>-241000000</v>
      </c>
      <c r="H16">
        <v>596000000</v>
      </c>
      <c r="I16">
        <v>2371000000</v>
      </c>
      <c r="J16">
        <v>3033000000</v>
      </c>
      <c r="K16">
        <v>10073000000</v>
      </c>
      <c r="L16">
        <v>10073000000</v>
      </c>
    </row>
    <row r="17" spans="1:13" x14ac:dyDescent="0.25">
      <c r="A17" t="s">
        <v>27</v>
      </c>
      <c r="B17">
        <v>902000000</v>
      </c>
      <c r="C17">
        <v>1152000000</v>
      </c>
      <c r="D17">
        <v>631000000</v>
      </c>
      <c r="E17">
        <v>-39000000</v>
      </c>
      <c r="F17">
        <v>274000000</v>
      </c>
      <c r="G17">
        <v>-241000000</v>
      </c>
      <c r="H17">
        <v>596000000</v>
      </c>
      <c r="I17">
        <v>2371000000</v>
      </c>
      <c r="J17">
        <v>3033000000</v>
      </c>
      <c r="K17">
        <v>10073000000</v>
      </c>
      <c r="L17">
        <v>10073000000</v>
      </c>
    </row>
    <row r="18" spans="1:13" x14ac:dyDescent="0.25">
      <c r="A18" t="s">
        <v>28</v>
      </c>
      <c r="B18">
        <v>902000000</v>
      </c>
      <c r="C18">
        <v>1152000000</v>
      </c>
      <c r="D18">
        <v>631000000</v>
      </c>
      <c r="E18">
        <v>-39000000</v>
      </c>
      <c r="F18">
        <v>274000000</v>
      </c>
      <c r="G18">
        <v>-241000000</v>
      </c>
      <c r="H18">
        <v>596000000</v>
      </c>
      <c r="I18">
        <v>2371000000</v>
      </c>
      <c r="J18">
        <v>3033000000</v>
      </c>
      <c r="K18">
        <v>10073000000</v>
      </c>
      <c r="L18">
        <v>10073000000</v>
      </c>
    </row>
    <row r="19" spans="1:13" x14ac:dyDescent="0.25">
      <c r="A19" t="s">
        <v>29</v>
      </c>
    </row>
    <row r="20" spans="1:13" x14ac:dyDescent="0.25">
      <c r="A20" t="s">
        <v>30</v>
      </c>
      <c r="B20">
        <v>2.08</v>
      </c>
      <c r="C20">
        <v>2.58</v>
      </c>
      <c r="D20">
        <v>1.39</v>
      </c>
      <c r="E20">
        <v>-0.09</v>
      </c>
      <c r="F20">
        <v>0.6</v>
      </c>
      <c r="G20">
        <v>-0.52</v>
      </c>
      <c r="H20">
        <v>1.28</v>
      </c>
      <c r="I20">
        <v>5.01</v>
      </c>
      <c r="J20">
        <v>6.32</v>
      </c>
      <c r="K20">
        <v>20.68</v>
      </c>
      <c r="L20">
        <v>20.68</v>
      </c>
    </row>
    <row r="21" spans="1:13" x14ac:dyDescent="0.25">
      <c r="A21" t="s">
        <v>31</v>
      </c>
      <c r="B21">
        <v>2.04</v>
      </c>
      <c r="C21">
        <v>2.5299999999999998</v>
      </c>
      <c r="D21">
        <v>1.37</v>
      </c>
      <c r="E21">
        <v>-0.09</v>
      </c>
      <c r="F21">
        <v>0.59</v>
      </c>
      <c r="G21">
        <v>-0.52</v>
      </c>
      <c r="H21">
        <v>1.25</v>
      </c>
      <c r="I21">
        <v>4.9000000000000004</v>
      </c>
      <c r="J21">
        <v>6.15</v>
      </c>
      <c r="K21">
        <v>20.14</v>
      </c>
      <c r="L21">
        <v>20.14</v>
      </c>
    </row>
    <row r="22" spans="1:13" x14ac:dyDescent="0.25">
      <c r="A22" t="s">
        <v>32</v>
      </c>
      <c r="C22" s="16">
        <f>(C21-B21)/B21</f>
        <v>0.24019607843137245</v>
      </c>
      <c r="D22" s="16">
        <f t="shared" ref="D22:L22" si="0">(D21-C21)/C21</f>
        <v>-0.45849802371541493</v>
      </c>
      <c r="E22" s="16">
        <f t="shared" si="0"/>
        <v>-1.0656934306569343</v>
      </c>
      <c r="F22" s="16">
        <f t="shared" si="0"/>
        <v>-7.5555555555555554</v>
      </c>
      <c r="G22" s="16">
        <f t="shared" si="0"/>
        <v>-1.8813559322033897</v>
      </c>
      <c r="H22" s="16">
        <f t="shared" si="0"/>
        <v>-3.4038461538461537</v>
      </c>
      <c r="I22" s="16">
        <f t="shared" si="0"/>
        <v>2.9200000000000004</v>
      </c>
      <c r="J22" s="16">
        <f t="shared" si="0"/>
        <v>0.25510204081632654</v>
      </c>
      <c r="K22" s="16">
        <f t="shared" si="0"/>
        <v>2.2747967479674798</v>
      </c>
      <c r="L22" s="16">
        <f t="shared" si="0"/>
        <v>0</v>
      </c>
    </row>
    <row r="23" spans="1:13" x14ac:dyDescent="0.25">
      <c r="A23" t="s">
        <v>30</v>
      </c>
      <c r="B23">
        <v>433000000</v>
      </c>
      <c r="C23">
        <v>447000000</v>
      </c>
      <c r="D23">
        <v>453000000</v>
      </c>
      <c r="E23">
        <v>453000000</v>
      </c>
      <c r="F23">
        <v>457000000</v>
      </c>
      <c r="G23">
        <v>462000000</v>
      </c>
      <c r="H23">
        <v>467000000</v>
      </c>
      <c r="I23">
        <v>474000000</v>
      </c>
      <c r="J23">
        <v>480000000</v>
      </c>
      <c r="K23">
        <v>487000000</v>
      </c>
      <c r="L23">
        <v>487000000</v>
      </c>
    </row>
    <row r="24" spans="1:13" x14ac:dyDescent="0.25">
      <c r="A24" t="s">
        <v>31</v>
      </c>
      <c r="B24">
        <v>442000000</v>
      </c>
      <c r="C24">
        <v>456000000</v>
      </c>
      <c r="D24">
        <v>461000000</v>
      </c>
      <c r="E24">
        <v>453000000</v>
      </c>
      <c r="F24">
        <v>465000000</v>
      </c>
      <c r="G24">
        <v>462000000</v>
      </c>
      <c r="H24">
        <v>477000000</v>
      </c>
      <c r="I24">
        <v>484000000</v>
      </c>
      <c r="J24">
        <v>493000000</v>
      </c>
      <c r="K24">
        <v>500000000</v>
      </c>
      <c r="L24">
        <v>500000000</v>
      </c>
    </row>
    <row r="25" spans="1:13" x14ac:dyDescent="0.25">
      <c r="A25" t="s">
        <v>33</v>
      </c>
      <c r="B25">
        <v>1573000000</v>
      </c>
      <c r="C25">
        <v>2104000000</v>
      </c>
      <c r="D25">
        <v>2082000000</v>
      </c>
      <c r="E25">
        <v>2795000000</v>
      </c>
      <c r="F25">
        <v>3900000000</v>
      </c>
      <c r="G25">
        <v>4845000000</v>
      </c>
      <c r="H25">
        <v>8308000000</v>
      </c>
      <c r="I25">
        <v>12492000000</v>
      </c>
      <c r="J25">
        <v>16132000000</v>
      </c>
      <c r="K25">
        <v>28019000000</v>
      </c>
      <c r="L25">
        <v>28019000000</v>
      </c>
    </row>
    <row r="28" spans="1:13" x14ac:dyDescent="0.25">
      <c r="A28" t="s">
        <v>34</v>
      </c>
      <c r="B28" s="1">
        <f>B10/B3</f>
        <v>5.0226447427475618E-2</v>
      </c>
      <c r="C28" s="1">
        <f t="shared" ref="C28:L28" si="1">C10/C3</f>
        <v>4.4205356098701909E-2</v>
      </c>
      <c r="D28" s="1">
        <f t="shared" si="1"/>
        <v>2.1132766187574099E-2</v>
      </c>
      <c r="E28" s="1">
        <f t="shared" si="1"/>
        <v>1.1065097474342396E-2</v>
      </c>
      <c r="F28" s="1">
        <f t="shared" si="1"/>
        <v>1.0006447106860796E-2</v>
      </c>
      <c r="G28" s="1">
        <f t="shared" si="1"/>
        <v>2.000269699285297E-3</v>
      </c>
      <c r="H28" s="1">
        <f t="shared" si="1"/>
        <v>2.0867988710913405E-2</v>
      </c>
      <c r="I28" s="1">
        <f t="shared" si="1"/>
        <v>3.0782354195621642E-2</v>
      </c>
      <c r="J28" s="1">
        <f t="shared" si="1"/>
        <v>2.3084794170892695E-2</v>
      </c>
      <c r="K28" s="1">
        <f t="shared" si="1"/>
        <v>5.3334879147397665E-2</v>
      </c>
      <c r="L28" s="1">
        <f t="shared" si="1"/>
        <v>5.3334879147397665E-2</v>
      </c>
      <c r="M28" s="4">
        <f>AVERAGE(B28:L28)</f>
        <v>2.9094661760587559E-2</v>
      </c>
    </row>
    <row r="29" spans="1:13" x14ac:dyDescent="0.25">
      <c r="A29" t="s">
        <v>35</v>
      </c>
      <c r="B29" s="1">
        <v>0.21791559000861327</v>
      </c>
      <c r="C29" s="1">
        <v>0.23513694054776219</v>
      </c>
      <c r="D29" s="1">
        <v>0.31156316916488225</v>
      </c>
      <c r="E29" s="1">
        <v>0.78676470588235292</v>
      </c>
      <c r="F29" s="1">
        <v>0.31818181818181818</v>
      </c>
      <c r="G29" s="1">
        <v>-1.5045045045045045</v>
      </c>
      <c r="H29" s="1">
        <v>0.60586734693877553</v>
      </c>
      <c r="I29" s="1">
        <v>0.36613566289825283</v>
      </c>
      <c r="J29" s="1">
        <v>0.20204939569101418</v>
      </c>
      <c r="K29" s="1">
        <v>0.10629606606873279</v>
      </c>
      <c r="L29" s="1"/>
      <c r="M29" s="4">
        <f>AVERAGE(B29:L29)</f>
        <v>0.16454061908776998</v>
      </c>
    </row>
    <row r="31" spans="1:13" x14ac:dyDescent="0.25">
      <c r="A31" t="s">
        <v>36</v>
      </c>
      <c r="B31" s="3">
        <v>9797000000</v>
      </c>
      <c r="C31" s="3">
        <v>13747000000</v>
      </c>
      <c r="D31" s="3">
        <v>17490000000</v>
      </c>
      <c r="E31" s="3">
        <v>21296000000</v>
      </c>
      <c r="F31" s="3">
        <v>24625000000</v>
      </c>
      <c r="G31" s="3">
        <v>31327000000</v>
      </c>
      <c r="H31" s="3">
        <v>36474000000</v>
      </c>
      <c r="I31" s="3">
        <v>45781000000</v>
      </c>
      <c r="J31" s="3">
        <v>60197000000</v>
      </c>
      <c r="K31" s="3">
        <v>75101000000</v>
      </c>
    </row>
    <row r="32" spans="1:13" x14ac:dyDescent="0.25">
      <c r="A32" t="s">
        <v>37</v>
      </c>
      <c r="B32" s="3">
        <v>6366000000</v>
      </c>
      <c r="C32" s="3">
        <v>8762000000</v>
      </c>
      <c r="D32" s="3">
        <v>9576000000</v>
      </c>
      <c r="E32" s="3">
        <v>11448000000</v>
      </c>
      <c r="F32" s="3">
        <v>12447000000</v>
      </c>
      <c r="G32" s="3">
        <v>17416000000</v>
      </c>
      <c r="H32" s="3">
        <v>19808000000</v>
      </c>
      <c r="I32" s="3">
        <v>25981000000</v>
      </c>
      <c r="J32" s="3">
        <v>30986000000</v>
      </c>
      <c r="K32" s="3">
        <v>41250000000</v>
      </c>
    </row>
    <row r="33" spans="1:12" x14ac:dyDescent="0.25">
      <c r="A33" t="s">
        <v>38</v>
      </c>
      <c r="B33" s="3">
        <v>7364000000</v>
      </c>
      <c r="C33" s="3">
        <v>10372000000</v>
      </c>
      <c r="D33" s="3">
        <v>14896000000</v>
      </c>
      <c r="E33" s="3">
        <v>19002000000</v>
      </c>
      <c r="F33" s="3">
        <v>22980000000</v>
      </c>
      <c r="G33" s="3">
        <v>28089000000</v>
      </c>
      <c r="H33" s="3">
        <v>33899000000</v>
      </c>
      <c r="I33" s="3">
        <v>43816000000</v>
      </c>
      <c r="J33" s="3">
        <v>57883000000</v>
      </c>
      <c r="K33" s="3">
        <v>68391000000</v>
      </c>
    </row>
    <row r="34" spans="1:12" x14ac:dyDescent="0.25">
      <c r="A34" t="s">
        <v>39</v>
      </c>
      <c r="B34" s="3">
        <f>(B31-B32)-B33</f>
        <v>-3933000000</v>
      </c>
      <c r="C34" s="3">
        <f t="shared" ref="C34:K34" si="2">(C31-C32)-C33</f>
        <v>-5387000000</v>
      </c>
      <c r="D34" s="3">
        <f t="shared" si="2"/>
        <v>-6982000000</v>
      </c>
      <c r="E34" s="3">
        <f t="shared" si="2"/>
        <v>-9154000000</v>
      </c>
      <c r="F34" s="3">
        <f t="shared" si="2"/>
        <v>-10802000000</v>
      </c>
      <c r="G34" s="3">
        <f t="shared" si="2"/>
        <v>-14178000000</v>
      </c>
      <c r="H34" s="3">
        <f t="shared" si="2"/>
        <v>-17233000000</v>
      </c>
      <c r="I34" s="3">
        <f t="shared" si="2"/>
        <v>-24016000000</v>
      </c>
      <c r="J34" s="3">
        <f t="shared" si="2"/>
        <v>-28672000000</v>
      </c>
      <c r="K34" s="3">
        <f t="shared" si="2"/>
        <v>-34540000000</v>
      </c>
    </row>
    <row r="35" spans="1:12" x14ac:dyDescent="0.25">
      <c r="A35" t="s">
        <v>40</v>
      </c>
      <c r="B35" s="3"/>
      <c r="C35" s="3">
        <f>C34-B34</f>
        <v>-1454000000</v>
      </c>
      <c r="D35" s="3">
        <f t="shared" ref="D35:K35" si="3">D34-C34</f>
        <v>-1595000000</v>
      </c>
      <c r="E35" s="3">
        <f t="shared" si="3"/>
        <v>-2172000000</v>
      </c>
      <c r="F35" s="3">
        <f t="shared" si="3"/>
        <v>-1648000000</v>
      </c>
      <c r="G35" s="3">
        <f t="shared" si="3"/>
        <v>-3376000000</v>
      </c>
      <c r="H35" s="3">
        <f t="shared" si="3"/>
        <v>-3055000000</v>
      </c>
      <c r="I35" s="3">
        <f t="shared" si="3"/>
        <v>-6783000000</v>
      </c>
      <c r="J35" s="3">
        <f t="shared" si="3"/>
        <v>-4656000000</v>
      </c>
      <c r="K35" s="3">
        <f t="shared" si="3"/>
        <v>-5868000000</v>
      </c>
    </row>
    <row r="36" spans="1:12" x14ac:dyDescent="0.25">
      <c r="A36" t="s">
        <v>41</v>
      </c>
      <c r="C36" s="1">
        <v>-4.2509647994386619E-2</v>
      </c>
      <c r="D36" s="1">
        <v>-3.3175946918484932E-2</v>
      </c>
      <c r="E36" s="1">
        <v>-3.5552354606910773E-2</v>
      </c>
      <c r="F36" s="1">
        <v>-2.2135066888733682E-2</v>
      </c>
      <c r="G36" s="1">
        <v>-3.7937699465096418E-2</v>
      </c>
      <c r="H36" s="1">
        <v>-2.854980094574136E-2</v>
      </c>
      <c r="I36" s="1">
        <v>-4.9879767918992256E-2</v>
      </c>
      <c r="J36" s="1">
        <v>-2.6177009658956744E-2</v>
      </c>
      <c r="K36" s="1">
        <v>-2.5196769248605547E-2</v>
      </c>
      <c r="L36" s="4">
        <f>AVERAGE(B36:K36)</f>
        <v>-3.3457118182878699E-2</v>
      </c>
    </row>
    <row r="37" spans="1:12" x14ac:dyDescent="0.25">
      <c r="A37" s="2" t="s">
        <v>42</v>
      </c>
      <c r="B37" s="2">
        <v>378000000</v>
      </c>
      <c r="C37" s="2">
        <v>568000000</v>
      </c>
      <c r="D37" s="2">
        <v>1083000000</v>
      </c>
      <c r="E37" s="2">
        <v>2159000000</v>
      </c>
      <c r="F37" s="2">
        <v>3253000000</v>
      </c>
      <c r="G37" s="2">
        <v>4746000000</v>
      </c>
      <c r="H37" s="2">
        <v>6281000000</v>
      </c>
      <c r="I37" s="2">
        <v>8116000000</v>
      </c>
      <c r="J37" s="2">
        <v>11478000000</v>
      </c>
      <c r="K37" s="2">
        <v>15341000000</v>
      </c>
      <c r="L37" s="2"/>
    </row>
    <row r="38" spans="1:12" x14ac:dyDescent="0.25">
      <c r="A38" t="s">
        <v>41</v>
      </c>
      <c r="B38" s="1">
        <f>B37/B3</f>
        <v>1.5422905871312578E-2</v>
      </c>
      <c r="C38" s="1">
        <f t="shared" ref="C38:K38" si="4">C37/C3</f>
        <v>1.6606244883639341E-2</v>
      </c>
      <c r="D38" s="1">
        <f t="shared" si="4"/>
        <v>2.2526363957817666E-2</v>
      </c>
      <c r="E38" s="1">
        <f t="shared" si="4"/>
        <v>3.533956427086573E-2</v>
      </c>
      <c r="F38" s="1">
        <f t="shared" si="4"/>
        <v>4.3692580454521034E-2</v>
      </c>
      <c r="G38" s="1">
        <f t="shared" si="4"/>
        <v>5.3333033667460783E-2</v>
      </c>
      <c r="H38" s="1">
        <f t="shared" si="4"/>
        <v>5.8697643122815543E-2</v>
      </c>
      <c r="I38" s="1">
        <f t="shared" si="4"/>
        <v>5.9682175502070049E-2</v>
      </c>
      <c r="J38" s="1">
        <f t="shared" si="4"/>
        <v>6.4531726130907532E-2</v>
      </c>
      <c r="K38" s="1">
        <f t="shared" si="4"/>
        <v>6.5873148780309768E-2</v>
      </c>
      <c r="L38" s="4">
        <f>AVERAGE(B38:K38)</f>
        <v>4.3570538664172001E-2</v>
      </c>
    </row>
    <row r="39" spans="1:12" x14ac:dyDescent="0.25">
      <c r="A39" t="s">
        <v>43</v>
      </c>
      <c r="B39">
        <v>-373000000</v>
      </c>
      <c r="C39">
        <v>-979000000</v>
      </c>
      <c r="D39">
        <v>-1811000000</v>
      </c>
      <c r="E39">
        <v>-3785000000</v>
      </c>
      <c r="F39">
        <v>-3444000000</v>
      </c>
      <c r="G39">
        <v>-4893000000</v>
      </c>
      <c r="H39">
        <v>-4589000000</v>
      </c>
      <c r="I39">
        <v>-6737000000</v>
      </c>
      <c r="J39">
        <v>-11955000000</v>
      </c>
      <c r="K39">
        <v>-13427000000</v>
      </c>
    </row>
    <row r="40" spans="1:12" x14ac:dyDescent="0.25">
      <c r="A40" t="s">
        <v>41</v>
      </c>
      <c r="B40" s="1">
        <f>B39/B3</f>
        <v>-1.52188991798931E-2</v>
      </c>
      <c r="C40" s="1">
        <f t="shared" ref="C40:K40" si="5">C39/C3</f>
        <v>-2.8622383346976962E-2</v>
      </c>
      <c r="D40" s="1">
        <f t="shared" si="5"/>
        <v>-3.7668739730016429E-2</v>
      </c>
      <c r="E40" s="1">
        <f t="shared" si="5"/>
        <v>-6.1954724763884569E-2</v>
      </c>
      <c r="F40" s="1">
        <f t="shared" si="5"/>
        <v>-4.6257991726212859E-2</v>
      </c>
      <c r="G40" s="1">
        <f t="shared" si="5"/>
        <v>-5.4984941789904256E-2</v>
      </c>
      <c r="H40" s="1">
        <f t="shared" si="5"/>
        <v>-4.2885445675943407E-2</v>
      </c>
      <c r="I40" s="1">
        <f t="shared" si="5"/>
        <v>-4.9541500290468943E-2</v>
      </c>
      <c r="J40" s="1">
        <f t="shared" si="5"/>
        <v>-6.7213520290555814E-2</v>
      </c>
      <c r="K40" s="1">
        <f t="shared" si="5"/>
        <v>-5.7654570671613274E-2</v>
      </c>
      <c r="L40" s="4">
        <f t="shared" ref="L40:L41" si="6">AVERAGE(C40:K40)</f>
        <v>-4.9642646476175167E-2</v>
      </c>
    </row>
    <row r="41" spans="1:12" x14ac:dyDescent="0.25">
      <c r="A41" t="s">
        <v>44</v>
      </c>
      <c r="B41" t="s">
        <v>45</v>
      </c>
      <c r="C41" s="1">
        <f>(C3-B3)/B3</f>
        <v>0.3955689746623689</v>
      </c>
      <c r="D41" s="1">
        <f t="shared" ref="D41:J41" si="7">(D3-C3)/C3</f>
        <v>0.40559583674424043</v>
      </c>
      <c r="E41" s="1">
        <f t="shared" si="7"/>
        <v>0.27073236682821306</v>
      </c>
      <c r="F41" s="1">
        <f t="shared" si="7"/>
        <v>0.21866662301736697</v>
      </c>
      <c r="G41" s="1">
        <f t="shared" si="7"/>
        <v>0.19523988610111212</v>
      </c>
      <c r="H41" s="1">
        <f t="shared" si="7"/>
        <v>0.20247673843664316</v>
      </c>
      <c r="I41" s="1">
        <f t="shared" si="7"/>
        <v>0.27083528026465803</v>
      </c>
      <c r="J41" s="1">
        <f t="shared" si="7"/>
        <v>0.30796326119408474</v>
      </c>
      <c r="K41" s="1">
        <f>(K3-J3)/J3</f>
        <v>0.3093396152159491</v>
      </c>
      <c r="L41" s="4">
        <f t="shared" si="6"/>
        <v>0.28626873138495967</v>
      </c>
    </row>
    <row r="42" spans="1:12" x14ac:dyDescent="0.25">
      <c r="A42" t="s">
        <v>46</v>
      </c>
      <c r="C42" s="1">
        <v>0.22826969943135661</v>
      </c>
      <c r="D42" s="1">
        <v>-0.32804232804232802</v>
      </c>
      <c r="E42" s="1">
        <v>-0.3346456692913386</v>
      </c>
      <c r="F42" s="1">
        <v>0.10207100591715976</v>
      </c>
      <c r="G42" s="1">
        <v>-0.76107382550335567</v>
      </c>
      <c r="H42" s="1">
        <v>11.544943820224718</v>
      </c>
      <c r="I42" s="1">
        <v>0.87460815047021945</v>
      </c>
      <c r="J42" s="1">
        <v>-1.9111323459149548E-2</v>
      </c>
      <c r="K42" s="1">
        <v>2.02508524111057</v>
      </c>
      <c r="L42" s="4">
        <f>AVERAGE(C42:K42)</f>
        <v>1.4813449745397615</v>
      </c>
    </row>
    <row r="43" spans="1:12" x14ac:dyDescent="0.25">
      <c r="B43" t="s">
        <v>96</v>
      </c>
      <c r="C43" s="1">
        <v>1.6246648793565683</v>
      </c>
      <c r="D43" s="1">
        <v>0.84984678243105205</v>
      </c>
      <c r="E43" s="1">
        <v>1.090005521811154</v>
      </c>
      <c r="F43" s="1">
        <v>-9.0092470277410838E-2</v>
      </c>
      <c r="G43" s="1">
        <v>0.42073170731707316</v>
      </c>
      <c r="H43" s="1">
        <v>-6.2129572859186591E-2</v>
      </c>
      <c r="I43" s="1">
        <v>0.46807583351492699</v>
      </c>
      <c r="J43" s="1">
        <v>0.77452872198307854</v>
      </c>
      <c r="K43" s="1">
        <v>0.12312839815976578</v>
      </c>
    </row>
    <row r="44" spans="1:12" x14ac:dyDescent="0.25">
      <c r="B44" t="s">
        <v>97</v>
      </c>
      <c r="C44" s="1">
        <v>0.50264550264550267</v>
      </c>
      <c r="D44" s="1">
        <v>0.90669014084507038</v>
      </c>
      <c r="E44" s="1">
        <v>0.99353647276084944</v>
      </c>
      <c r="F44" s="1">
        <v>0.50671607225567394</v>
      </c>
      <c r="G44" s="1">
        <v>0.45896095911466339</v>
      </c>
      <c r="H44" s="1">
        <v>0.32343025705857564</v>
      </c>
      <c r="I44" s="1">
        <v>0.29215093138035347</v>
      </c>
      <c r="J44" s="1">
        <v>0.41424346968950221</v>
      </c>
      <c r="K44" s="1">
        <v>0.33655689144450252</v>
      </c>
    </row>
    <row r="48" spans="1:12" x14ac:dyDescent="0.25">
      <c r="A48" t="s">
        <v>85</v>
      </c>
      <c r="B48">
        <v>5257000000</v>
      </c>
      <c r="C48">
        <v>6864000000</v>
      </c>
      <c r="D48">
        <v>7757000000</v>
      </c>
      <c r="E48">
        <v>8192000000</v>
      </c>
      <c r="F48">
        <v>9746000000</v>
      </c>
      <c r="G48">
        <v>10741000000</v>
      </c>
      <c r="H48">
        <v>13384000000</v>
      </c>
      <c r="I48">
        <v>19285000000</v>
      </c>
      <c r="J48">
        <v>27709000000</v>
      </c>
      <c r="K48">
        <v>43549000000</v>
      </c>
    </row>
    <row r="49" spans="1:11" x14ac:dyDescent="0.25">
      <c r="A49" t="s">
        <v>86</v>
      </c>
      <c r="B49" s="1">
        <f>B17/B48</f>
        <v>0.17158074947688795</v>
      </c>
      <c r="C49" s="1">
        <f t="shared" ref="C49:K49" si="8">C17/C48</f>
        <v>0.16783216783216784</v>
      </c>
      <c r="D49" s="1">
        <f t="shared" si="8"/>
        <v>8.1345881139615828E-2</v>
      </c>
      <c r="E49" s="1">
        <f t="shared" si="8"/>
        <v>-4.7607421875E-3</v>
      </c>
      <c r="F49" s="1">
        <f t="shared" si="8"/>
        <v>2.8114098091524729E-2</v>
      </c>
      <c r="G49" s="1">
        <f t="shared" si="8"/>
        <v>-2.2437389442323805E-2</v>
      </c>
      <c r="H49" s="1">
        <f t="shared" si="8"/>
        <v>4.4530783024506873E-2</v>
      </c>
      <c r="I49" s="1">
        <f t="shared" si="8"/>
        <v>0.12294529427015816</v>
      </c>
      <c r="J49" s="1">
        <f t="shared" si="8"/>
        <v>0.10945902053484427</v>
      </c>
      <c r="K49" s="1">
        <f t="shared" si="8"/>
        <v>0.231302670555007</v>
      </c>
    </row>
    <row r="50" spans="1:11" x14ac:dyDescent="0.25">
      <c r="B50" t="s">
        <v>94</v>
      </c>
      <c r="C50" s="16">
        <v>0.24019607843137245</v>
      </c>
      <c r="D50" s="16">
        <v>-0.45849802371541493</v>
      </c>
      <c r="E50" s="16">
        <v>-1.0656934306569343</v>
      </c>
      <c r="F50" s="16">
        <v>-7.5555555555555554</v>
      </c>
      <c r="G50" s="16">
        <v>-1.8813559322033897</v>
      </c>
      <c r="H50" s="16">
        <v>-3.4038461538461537</v>
      </c>
      <c r="I50" s="16">
        <v>2.9200000000000004</v>
      </c>
      <c r="J50" s="16">
        <v>0.25510204081632654</v>
      </c>
      <c r="K50" s="16">
        <v>2.2747967479674798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3B94E-A91D-42E1-8544-A8D04F39624C}">
  <dimension ref="A1:AE90"/>
  <sheetViews>
    <sheetView topLeftCell="G6" workbookViewId="0">
      <selection activeCell="P14" sqref="P14:P22"/>
    </sheetView>
  </sheetViews>
  <sheetFormatPr defaultRowHeight="15" x14ac:dyDescent="0.25"/>
  <cols>
    <col min="2" max="2" width="17" bestFit="1" customWidth="1"/>
    <col min="3" max="3" width="16" bestFit="1" customWidth="1"/>
    <col min="6" max="6" width="17" bestFit="1" customWidth="1"/>
    <col min="7" max="7" width="11.42578125" bestFit="1" customWidth="1"/>
    <col min="10" max="10" width="17" bestFit="1" customWidth="1"/>
    <col min="11" max="11" width="16.28515625" bestFit="1" customWidth="1"/>
    <col min="14" max="14" width="17" bestFit="1" customWidth="1"/>
    <col min="15" max="15" width="12" bestFit="1" customWidth="1"/>
    <col min="19" max="19" width="17" bestFit="1" customWidth="1"/>
    <col min="24" max="24" width="17" bestFit="1" customWidth="1"/>
    <col min="25" max="25" width="15.42578125" bestFit="1" customWidth="1"/>
  </cols>
  <sheetData>
    <row r="1" spans="1:3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x14ac:dyDescent="0.25">
      <c r="A5" s="26"/>
      <c r="B5" s="26"/>
      <c r="C5" s="2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x14ac:dyDescent="0.25">
      <c r="A6" s="26"/>
      <c r="B6" s="26"/>
      <c r="C6" s="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ht="15.75" thickBot="1" x14ac:dyDescent="0.3">
      <c r="A12" s="26"/>
      <c r="B12" s="29" t="s">
        <v>87</v>
      </c>
      <c r="C12" s="30" t="s">
        <v>34</v>
      </c>
      <c r="D12" s="30" t="s">
        <v>69</v>
      </c>
      <c r="E12" s="26"/>
      <c r="F12" s="29" t="s">
        <v>87</v>
      </c>
      <c r="G12" s="30" t="s">
        <v>35</v>
      </c>
      <c r="H12" s="30" t="s">
        <v>69</v>
      </c>
      <c r="I12" s="26"/>
      <c r="J12" s="29" t="s">
        <v>87</v>
      </c>
      <c r="K12" s="30" t="s">
        <v>84</v>
      </c>
      <c r="L12" s="30" t="s">
        <v>69</v>
      </c>
      <c r="M12" s="26"/>
      <c r="N12" s="29" t="s">
        <v>87</v>
      </c>
      <c r="O12" s="30" t="s">
        <v>80</v>
      </c>
      <c r="P12" s="30" t="s">
        <v>69</v>
      </c>
      <c r="Q12" s="26"/>
      <c r="R12" s="26"/>
      <c r="S12" s="29" t="s">
        <v>87</v>
      </c>
      <c r="T12" s="30" t="s">
        <v>82</v>
      </c>
      <c r="U12" s="30" t="s">
        <v>69</v>
      </c>
      <c r="V12" s="26"/>
      <c r="W12" s="26"/>
      <c r="X12" s="29" t="s">
        <v>87</v>
      </c>
      <c r="Y12" s="30" t="s">
        <v>44</v>
      </c>
      <c r="Z12" s="30" t="s">
        <v>69</v>
      </c>
      <c r="AA12" s="26"/>
      <c r="AB12" s="26"/>
      <c r="AC12" s="26"/>
      <c r="AD12" s="26"/>
      <c r="AE12" s="26"/>
    </row>
    <row r="13" spans="1:31" x14ac:dyDescent="0.25">
      <c r="A13" s="26"/>
      <c r="B13" s="33" t="s">
        <v>98</v>
      </c>
      <c r="C13" s="17">
        <v>5.0226447427475618E-2</v>
      </c>
      <c r="D13" s="22"/>
      <c r="E13" s="26"/>
      <c r="F13" s="33" t="s">
        <v>98</v>
      </c>
      <c r="G13" s="17">
        <v>0.21791559000861327</v>
      </c>
      <c r="H13" s="22"/>
      <c r="I13" s="26"/>
      <c r="J13" s="33" t="s">
        <v>98</v>
      </c>
      <c r="K13" s="17"/>
      <c r="L13" s="22"/>
      <c r="M13" s="26"/>
      <c r="N13" s="33" t="s">
        <v>98</v>
      </c>
      <c r="O13" s="17">
        <v>1.5422905871312578E-2</v>
      </c>
      <c r="P13" s="22"/>
      <c r="Q13" s="26"/>
      <c r="R13" s="26"/>
      <c r="S13" s="33" t="s">
        <v>98</v>
      </c>
      <c r="T13" s="17">
        <v>-1.52188991798931E-2</v>
      </c>
      <c r="U13" s="22"/>
      <c r="V13" s="26"/>
      <c r="W13" s="26"/>
      <c r="X13" s="33" t="s">
        <v>98</v>
      </c>
      <c r="Y13" s="17">
        <v>0.3955689746623689</v>
      </c>
      <c r="Z13" s="22"/>
      <c r="AA13" s="26"/>
      <c r="AB13" s="26"/>
      <c r="AC13" s="26"/>
      <c r="AD13" s="26"/>
      <c r="AE13" s="26"/>
    </row>
    <row r="14" spans="1:31" x14ac:dyDescent="0.25">
      <c r="A14" s="26"/>
      <c r="B14" s="33" t="s">
        <v>99</v>
      </c>
      <c r="C14" s="17">
        <v>4.4205356098701909E-2</v>
      </c>
      <c r="D14" s="22"/>
      <c r="E14" s="26"/>
      <c r="F14" s="33" t="s">
        <v>99</v>
      </c>
      <c r="G14" s="17">
        <v>0.23513694054776219</v>
      </c>
      <c r="H14" s="22"/>
      <c r="I14" s="26"/>
      <c r="J14" s="33" t="s">
        <v>99</v>
      </c>
      <c r="K14" s="17">
        <v>-4.2509647994386619E-2</v>
      </c>
      <c r="L14" s="22"/>
      <c r="M14" s="26"/>
      <c r="N14" s="33" t="s">
        <v>99</v>
      </c>
      <c r="O14" s="17">
        <v>1.6606244883639341E-2</v>
      </c>
      <c r="P14" s="22"/>
      <c r="Q14" s="26"/>
      <c r="R14" s="26"/>
      <c r="S14" s="33" t="s">
        <v>99</v>
      </c>
      <c r="T14" s="17">
        <v>-2.8622383346976962E-2</v>
      </c>
      <c r="U14" s="22"/>
      <c r="V14" s="26"/>
      <c r="W14" s="26"/>
      <c r="X14" s="33" t="s">
        <v>99</v>
      </c>
      <c r="Y14" s="17">
        <v>0.40559583674424043</v>
      </c>
      <c r="Z14" s="22"/>
      <c r="AA14" s="26"/>
      <c r="AB14" s="26"/>
      <c r="AC14" s="26"/>
      <c r="AD14" s="26"/>
      <c r="AE14" s="26"/>
    </row>
    <row r="15" spans="1:31" x14ac:dyDescent="0.25">
      <c r="A15" s="26"/>
      <c r="B15" s="33" t="s">
        <v>100</v>
      </c>
      <c r="C15" s="17">
        <v>2.1132766187574099E-2</v>
      </c>
      <c r="D15" s="22"/>
      <c r="E15" s="26"/>
      <c r="F15" s="33" t="s">
        <v>100</v>
      </c>
      <c r="G15" s="17">
        <v>0.31156316916488225</v>
      </c>
      <c r="H15" s="22"/>
      <c r="I15" s="26"/>
      <c r="J15" s="33" t="s">
        <v>100</v>
      </c>
      <c r="K15" s="17">
        <v>-3.3175946918484932E-2</v>
      </c>
      <c r="L15" s="22"/>
      <c r="M15" s="26"/>
      <c r="N15" s="33" t="s">
        <v>100</v>
      </c>
      <c r="O15" s="17">
        <v>2.2526363957817666E-2</v>
      </c>
      <c r="P15" s="22"/>
      <c r="Q15" s="26"/>
      <c r="R15" s="26"/>
      <c r="S15" s="33" t="s">
        <v>100</v>
      </c>
      <c r="T15" s="17">
        <v>-3.7668739730016429E-2</v>
      </c>
      <c r="U15" s="22"/>
      <c r="V15" s="26"/>
      <c r="W15" s="26"/>
      <c r="X15" s="33" t="s">
        <v>100</v>
      </c>
      <c r="Y15" s="17">
        <v>0.27073236682821306</v>
      </c>
      <c r="Z15" s="22"/>
      <c r="AA15" s="26"/>
      <c r="AB15" s="26"/>
      <c r="AC15" s="26"/>
      <c r="AD15" s="26"/>
      <c r="AE15" s="26"/>
    </row>
    <row r="16" spans="1:31" x14ac:dyDescent="0.25">
      <c r="A16" s="26"/>
      <c r="B16" s="33" t="s">
        <v>101</v>
      </c>
      <c r="C16" s="17">
        <v>1.1065097474342396E-2</v>
      </c>
      <c r="D16" s="22"/>
      <c r="E16" s="26"/>
      <c r="F16" s="33" t="s">
        <v>101</v>
      </c>
      <c r="G16" s="17">
        <v>0.78676470588235292</v>
      </c>
      <c r="H16" s="22"/>
      <c r="I16" s="26"/>
      <c r="J16" s="33" t="s">
        <v>101</v>
      </c>
      <c r="K16" s="17">
        <v>-3.5552354606910773E-2</v>
      </c>
      <c r="L16" s="22"/>
      <c r="M16" s="26"/>
      <c r="N16" s="33" t="s">
        <v>101</v>
      </c>
      <c r="O16" s="17">
        <v>3.533956427086573E-2</v>
      </c>
      <c r="P16" s="22"/>
      <c r="Q16" s="26"/>
      <c r="R16" s="26"/>
      <c r="S16" s="33" t="s">
        <v>101</v>
      </c>
      <c r="T16" s="17">
        <v>-6.1954724763884569E-2</v>
      </c>
      <c r="U16" s="22"/>
      <c r="V16" s="26"/>
      <c r="W16" s="26"/>
      <c r="X16" s="33" t="s">
        <v>101</v>
      </c>
      <c r="Y16" s="17">
        <v>0.21866662301736697</v>
      </c>
      <c r="Z16" s="22"/>
      <c r="AA16" s="26"/>
      <c r="AB16" s="26"/>
      <c r="AC16" s="26"/>
      <c r="AD16" s="26"/>
      <c r="AE16" s="26"/>
    </row>
    <row r="17" spans="1:31" x14ac:dyDescent="0.25">
      <c r="A17" s="26"/>
      <c r="B17" s="33" t="s">
        <v>102</v>
      </c>
      <c r="C17" s="17">
        <v>1.0006447106860796E-2</v>
      </c>
      <c r="D17" s="22"/>
      <c r="E17" s="26"/>
      <c r="F17" s="33" t="s">
        <v>102</v>
      </c>
      <c r="G17" s="17">
        <v>0.31818181818181818</v>
      </c>
      <c r="H17" s="22"/>
      <c r="I17" s="26"/>
      <c r="J17" s="33" t="s">
        <v>102</v>
      </c>
      <c r="K17" s="17">
        <v>-2.2135066888733682E-2</v>
      </c>
      <c r="L17" s="22"/>
      <c r="M17" s="26"/>
      <c r="N17" s="33" t="s">
        <v>102</v>
      </c>
      <c r="O17" s="17">
        <v>4.3692580454521034E-2</v>
      </c>
      <c r="P17" s="22"/>
      <c r="Q17" s="26"/>
      <c r="R17" s="26"/>
      <c r="S17" s="33" t="s">
        <v>102</v>
      </c>
      <c r="T17" s="17">
        <v>-4.6257991726212859E-2</v>
      </c>
      <c r="U17" s="22"/>
      <c r="V17" s="26"/>
      <c r="W17" s="26"/>
      <c r="X17" s="33" t="s">
        <v>102</v>
      </c>
      <c r="Y17" s="17">
        <v>0.19523988610111212</v>
      </c>
      <c r="Z17" s="22"/>
      <c r="AA17" s="26"/>
      <c r="AB17" s="26"/>
      <c r="AC17" s="26"/>
      <c r="AD17" s="26"/>
      <c r="AE17" s="26"/>
    </row>
    <row r="18" spans="1:31" x14ac:dyDescent="0.25">
      <c r="A18" s="26"/>
      <c r="B18" s="33" t="s">
        <v>103</v>
      </c>
      <c r="C18" s="17">
        <v>2.000269699285297E-3</v>
      </c>
      <c r="D18" s="22"/>
      <c r="E18" s="26"/>
      <c r="F18" s="33" t="s">
        <v>103</v>
      </c>
      <c r="G18" s="17">
        <v>-1.5045045045045045</v>
      </c>
      <c r="H18" s="22"/>
      <c r="I18" s="26"/>
      <c r="J18" s="33" t="s">
        <v>103</v>
      </c>
      <c r="K18" s="17">
        <v>-3.7937699465096418E-2</v>
      </c>
      <c r="L18" s="22"/>
      <c r="M18" s="26"/>
      <c r="N18" s="33" t="s">
        <v>103</v>
      </c>
      <c r="O18" s="17">
        <v>5.3333033667460783E-2</v>
      </c>
      <c r="P18" s="22"/>
      <c r="Q18" s="26"/>
      <c r="R18" s="26"/>
      <c r="S18" s="33" t="s">
        <v>103</v>
      </c>
      <c r="T18" s="17">
        <v>-5.4984941789904256E-2</v>
      </c>
      <c r="U18" s="22"/>
      <c r="V18" s="26"/>
      <c r="W18" s="26"/>
      <c r="X18" s="33" t="s">
        <v>103</v>
      </c>
      <c r="Y18" s="17">
        <v>0.20247673843664316</v>
      </c>
      <c r="Z18" s="22"/>
      <c r="AA18" s="26"/>
      <c r="AB18" s="26"/>
      <c r="AC18" s="26"/>
      <c r="AD18" s="26"/>
      <c r="AE18" s="26"/>
    </row>
    <row r="19" spans="1:31" x14ac:dyDescent="0.25">
      <c r="A19" s="26"/>
      <c r="B19" s="33" t="s">
        <v>104</v>
      </c>
      <c r="C19" s="17">
        <v>2.0867988710913405E-2</v>
      </c>
      <c r="D19" s="22"/>
      <c r="E19" s="26"/>
      <c r="F19" s="33" t="s">
        <v>104</v>
      </c>
      <c r="G19" s="17">
        <v>0.60586734693877553</v>
      </c>
      <c r="H19" s="22"/>
      <c r="I19" s="26"/>
      <c r="J19" s="33" t="s">
        <v>104</v>
      </c>
      <c r="K19" s="17">
        <v>-2.854980094574136E-2</v>
      </c>
      <c r="L19" s="22"/>
      <c r="M19" s="26"/>
      <c r="N19" s="33" t="s">
        <v>104</v>
      </c>
      <c r="O19" s="17">
        <v>5.8697643122815543E-2</v>
      </c>
      <c r="P19" s="22"/>
      <c r="Q19" s="26"/>
      <c r="R19" s="26"/>
      <c r="S19" s="33" t="s">
        <v>104</v>
      </c>
      <c r="T19" s="17">
        <v>-4.2885445675943407E-2</v>
      </c>
      <c r="U19" s="22"/>
      <c r="V19" s="26"/>
      <c r="W19" s="26"/>
      <c r="X19" s="33" t="s">
        <v>104</v>
      </c>
      <c r="Y19" s="17">
        <v>0.27083528026465803</v>
      </c>
      <c r="Z19" s="22"/>
      <c r="AA19" s="26"/>
      <c r="AB19" s="26"/>
      <c r="AC19" s="26"/>
      <c r="AD19" s="26"/>
      <c r="AE19" s="26"/>
    </row>
    <row r="20" spans="1:31" x14ac:dyDescent="0.25">
      <c r="A20" s="26"/>
      <c r="B20" s="33" t="s">
        <v>105</v>
      </c>
      <c r="C20" s="17">
        <v>3.0782354195621642E-2</v>
      </c>
      <c r="D20" s="22"/>
      <c r="E20" s="26"/>
      <c r="F20" s="33" t="s">
        <v>105</v>
      </c>
      <c r="G20" s="17">
        <v>0.36613566289825283</v>
      </c>
      <c r="H20" s="22"/>
      <c r="I20" s="26"/>
      <c r="J20" s="33" t="s">
        <v>105</v>
      </c>
      <c r="K20" s="17">
        <v>-4.9879767918992256E-2</v>
      </c>
      <c r="L20" s="22"/>
      <c r="M20" s="26"/>
      <c r="N20" s="33" t="s">
        <v>105</v>
      </c>
      <c r="O20" s="17">
        <v>5.9682175502070049E-2</v>
      </c>
      <c r="P20" s="22"/>
      <c r="Q20" s="26"/>
      <c r="R20" s="26"/>
      <c r="S20" s="33" t="s">
        <v>105</v>
      </c>
      <c r="T20" s="17">
        <v>-4.9541500290468943E-2</v>
      </c>
      <c r="U20" s="22"/>
      <c r="V20" s="26"/>
      <c r="W20" s="26"/>
      <c r="X20" s="33" t="s">
        <v>105</v>
      </c>
      <c r="Y20" s="17">
        <v>0.30796326119408474</v>
      </c>
      <c r="Z20" s="22"/>
      <c r="AA20" s="26"/>
      <c r="AB20" s="26"/>
      <c r="AC20" s="26"/>
      <c r="AD20" s="26"/>
      <c r="AE20" s="26"/>
    </row>
    <row r="21" spans="1:31" x14ac:dyDescent="0.25">
      <c r="A21" s="26"/>
      <c r="B21" s="33" t="s">
        <v>106</v>
      </c>
      <c r="C21" s="17">
        <v>2.3084794170892695E-2</v>
      </c>
      <c r="D21" s="22"/>
      <c r="E21" s="26"/>
      <c r="F21" s="33" t="s">
        <v>106</v>
      </c>
      <c r="G21" s="17">
        <v>0.20204939569101418</v>
      </c>
      <c r="H21" s="22"/>
      <c r="I21" s="26"/>
      <c r="J21" s="33" t="s">
        <v>106</v>
      </c>
      <c r="K21" s="17">
        <v>-2.6177009658956744E-2</v>
      </c>
      <c r="L21" s="22"/>
      <c r="M21" s="26"/>
      <c r="N21" s="33" t="s">
        <v>106</v>
      </c>
      <c r="O21" s="17">
        <v>6.4531726130907532E-2</v>
      </c>
      <c r="P21" s="22"/>
      <c r="Q21" s="26"/>
      <c r="R21" s="26"/>
      <c r="S21" s="33" t="s">
        <v>106</v>
      </c>
      <c r="T21" s="17">
        <v>-6.7213520290555814E-2</v>
      </c>
      <c r="U21" s="22"/>
      <c r="V21" s="26"/>
      <c r="W21" s="26"/>
      <c r="X21" s="33" t="s">
        <v>106</v>
      </c>
      <c r="Y21" s="17">
        <v>0.3093396152159491</v>
      </c>
      <c r="Z21" s="22"/>
      <c r="AA21" s="26"/>
      <c r="AB21" s="26"/>
      <c r="AC21" s="26"/>
      <c r="AD21" s="26"/>
      <c r="AE21" s="26"/>
    </row>
    <row r="22" spans="1:31" x14ac:dyDescent="0.25">
      <c r="A22" s="26"/>
      <c r="B22" s="33" t="s">
        <v>107</v>
      </c>
      <c r="C22" s="19">
        <v>5.3334879147397665E-2</v>
      </c>
      <c r="D22" s="24"/>
      <c r="E22" s="26"/>
      <c r="F22" s="33" t="s">
        <v>107</v>
      </c>
      <c r="G22" s="19">
        <v>0.10629606606873279</v>
      </c>
      <c r="H22" s="24"/>
      <c r="I22" s="26"/>
      <c r="J22" s="33" t="s">
        <v>107</v>
      </c>
      <c r="K22" s="19">
        <v>-2.5196769248605547E-2</v>
      </c>
      <c r="L22" s="24"/>
      <c r="M22" s="26"/>
      <c r="N22" s="33" t="s">
        <v>107</v>
      </c>
      <c r="O22" s="19">
        <v>6.5873148780309768E-2</v>
      </c>
      <c r="P22" s="22"/>
      <c r="Q22" s="26"/>
      <c r="R22" s="26"/>
      <c r="S22" s="33" t="s">
        <v>107</v>
      </c>
      <c r="T22" s="19">
        <v>-5.7654570671613274E-2</v>
      </c>
      <c r="U22" s="24"/>
      <c r="V22" s="26"/>
      <c r="W22" s="26"/>
      <c r="X22" s="33" t="s">
        <v>107</v>
      </c>
      <c r="Y22" s="19">
        <v>0.28626873138495967</v>
      </c>
      <c r="Z22" s="24"/>
      <c r="AA22" s="26"/>
      <c r="AB22" s="26"/>
      <c r="AC22" s="26"/>
      <c r="AD22" s="26"/>
      <c r="AE22" s="26"/>
    </row>
    <row r="23" spans="1:31" x14ac:dyDescent="0.25">
      <c r="A23" s="26"/>
      <c r="B23" s="21" t="s">
        <v>88</v>
      </c>
      <c r="C23" s="18">
        <f>AVERAGE(C13:C22)</f>
        <v>2.6670640021906548E-2</v>
      </c>
      <c r="D23" s="31">
        <v>0</v>
      </c>
      <c r="E23" s="26"/>
      <c r="F23" s="21" t="s">
        <v>88</v>
      </c>
      <c r="G23" s="18">
        <f>AVERAGE(G13:G22)</f>
        <v>0.16454061908776998</v>
      </c>
      <c r="H23" s="31">
        <v>0</v>
      </c>
      <c r="I23" s="26"/>
      <c r="J23" s="21" t="s">
        <v>88</v>
      </c>
      <c r="K23" s="18">
        <f>AVERAGE(K13:K22)</f>
        <v>-3.3457118182878699E-2</v>
      </c>
      <c r="L23" s="31">
        <v>0.25</v>
      </c>
      <c r="M23" s="26"/>
      <c r="N23" s="21" t="s">
        <v>88</v>
      </c>
      <c r="O23" s="18">
        <f>AVERAGE(O13:O22)</f>
        <v>4.3570538664172001E-2</v>
      </c>
      <c r="P23" s="31">
        <v>0</v>
      </c>
      <c r="Q23" s="26"/>
      <c r="R23" s="26"/>
      <c r="S23" s="21" t="s">
        <v>88</v>
      </c>
      <c r="T23" s="18">
        <f>AVERAGE(T13:T22)</f>
        <v>-4.6200271746546964E-2</v>
      </c>
      <c r="U23" s="31">
        <v>0</v>
      </c>
      <c r="V23" s="26"/>
      <c r="W23" s="26"/>
      <c r="X23" s="21" t="s">
        <v>88</v>
      </c>
      <c r="Y23" s="18">
        <f>AVERAGE(Y13:Y22)</f>
        <v>0.28626873138495962</v>
      </c>
      <c r="Z23" s="31">
        <v>0</v>
      </c>
      <c r="AA23" s="26"/>
      <c r="AB23" s="26"/>
      <c r="AC23" s="26"/>
      <c r="AD23" s="26"/>
      <c r="AE23" s="26"/>
    </row>
    <row r="24" spans="1:31" x14ac:dyDescent="0.25">
      <c r="A24" s="26"/>
      <c r="B24" s="21" t="s">
        <v>89</v>
      </c>
      <c r="C24" s="18">
        <f>AVERAGE(C16:C22)</f>
        <v>2.1591690072187697E-2</v>
      </c>
      <c r="D24" s="31">
        <v>0</v>
      </c>
      <c r="E24" s="26"/>
      <c r="F24" s="21" t="s">
        <v>89</v>
      </c>
      <c r="G24" s="18">
        <f>AVERAGE(G16:G22)</f>
        <v>0.12582721302234887</v>
      </c>
      <c r="H24" s="31">
        <v>0</v>
      </c>
      <c r="I24" s="26"/>
      <c r="J24" s="21" t="s">
        <v>89</v>
      </c>
      <c r="K24" s="18">
        <f>AVERAGE(K16:K22)</f>
        <v>-3.2204066961862399E-2</v>
      </c>
      <c r="L24" s="31">
        <v>0.25</v>
      </c>
      <c r="M24" s="26"/>
      <c r="N24" s="21" t="s">
        <v>89</v>
      </c>
      <c r="O24" s="18">
        <f>AVERAGE(O16:O22)</f>
        <v>5.4449981704135779E-2</v>
      </c>
      <c r="P24" s="31">
        <v>0</v>
      </c>
      <c r="Q24" s="26"/>
      <c r="R24" s="26"/>
      <c r="S24" s="21" t="s">
        <v>89</v>
      </c>
      <c r="T24" s="18">
        <f>AVERAGE(T16:T22)</f>
        <v>-5.4356099315511879E-2</v>
      </c>
      <c r="U24" s="31">
        <v>0</v>
      </c>
      <c r="V24" s="26"/>
      <c r="W24" s="26"/>
      <c r="X24" s="21" t="s">
        <v>89</v>
      </c>
      <c r="Y24" s="18">
        <f>AVERAGE(Y16:Y22)</f>
        <v>0.25582716223068197</v>
      </c>
      <c r="Z24" s="31">
        <v>0</v>
      </c>
      <c r="AA24" s="26"/>
      <c r="AB24" s="26"/>
      <c r="AC24" s="26"/>
      <c r="AD24" s="26"/>
      <c r="AE24" s="26"/>
    </row>
    <row r="25" spans="1:31" x14ac:dyDescent="0.25">
      <c r="A25" s="26"/>
      <c r="B25" s="21" t="s">
        <v>90</v>
      </c>
      <c r="C25" s="18">
        <f>AVERAGE(C18:C22)</f>
        <v>2.6014057184822137E-2</v>
      </c>
      <c r="D25" s="31">
        <v>0</v>
      </c>
      <c r="E25" s="26"/>
      <c r="F25" s="21" t="s">
        <v>90</v>
      </c>
      <c r="G25" s="18">
        <f>AVERAGE(G18:G22)</f>
        <v>-4.4831206581545817E-2</v>
      </c>
      <c r="H25" s="31">
        <v>0</v>
      </c>
      <c r="I25" s="26"/>
      <c r="J25" s="21" t="s">
        <v>90</v>
      </c>
      <c r="K25" s="18">
        <f>AVERAGE(K18:K22)</f>
        <v>-3.3548209447478473E-2</v>
      </c>
      <c r="L25" s="31">
        <v>0.25</v>
      </c>
      <c r="M25" s="26"/>
      <c r="N25" s="21" t="s">
        <v>90</v>
      </c>
      <c r="O25" s="18">
        <f>AVERAGE(O18:O22)</f>
        <v>6.0423545440712732E-2</v>
      </c>
      <c r="P25" s="31">
        <v>0.5</v>
      </c>
      <c r="Q25" s="26"/>
      <c r="R25" s="26"/>
      <c r="S25" s="21" t="s">
        <v>90</v>
      </c>
      <c r="T25" s="18">
        <f>AVERAGE(T18:T22)</f>
        <v>-5.4455995743697139E-2</v>
      </c>
      <c r="U25" s="31">
        <v>0.5</v>
      </c>
      <c r="V25" s="26"/>
      <c r="W25" s="26"/>
      <c r="X25" s="21" t="s">
        <v>90</v>
      </c>
      <c r="Y25" s="18">
        <f>AVERAGE(Y18:Y22)</f>
        <v>0.27537672529925894</v>
      </c>
      <c r="Z25" s="31">
        <v>0.5</v>
      </c>
      <c r="AA25" s="26"/>
      <c r="AB25" s="26"/>
      <c r="AC25" s="26"/>
      <c r="AD25" s="26"/>
      <c r="AE25" s="26"/>
    </row>
    <row r="26" spans="1:31" x14ac:dyDescent="0.25">
      <c r="A26" s="26"/>
      <c r="B26" s="21" t="s">
        <v>91</v>
      </c>
      <c r="C26" s="18">
        <f>AVERAGE(C20:C22)</f>
        <v>3.5734009171304003E-2</v>
      </c>
      <c r="D26" s="31">
        <v>0.5</v>
      </c>
      <c r="E26" s="26"/>
      <c r="F26" s="21" t="s">
        <v>91</v>
      </c>
      <c r="G26" s="18">
        <f>AVERAGE(G20:G22)</f>
        <v>0.22482704155266661</v>
      </c>
      <c r="H26" s="31">
        <v>1</v>
      </c>
      <c r="I26" s="26"/>
      <c r="J26" s="21" t="s">
        <v>91</v>
      </c>
      <c r="K26" s="18">
        <f>AVERAGE(K20:K22)</f>
        <v>-3.3751182275518182E-2</v>
      </c>
      <c r="L26" s="31">
        <v>0.25</v>
      </c>
      <c r="M26" s="26"/>
      <c r="N26" s="21" t="s">
        <v>91</v>
      </c>
      <c r="O26" s="18">
        <f>AVERAGE(O20:O22)</f>
        <v>6.3362350137762438E-2</v>
      </c>
      <c r="P26" s="31">
        <v>0.25</v>
      </c>
      <c r="Q26" s="26"/>
      <c r="R26" s="26"/>
      <c r="S26" s="21" t="s">
        <v>91</v>
      </c>
      <c r="T26" s="18">
        <f>AVERAGE(T20:T22)</f>
        <v>-5.813653041754601E-2</v>
      </c>
      <c r="U26" s="31">
        <v>0.25</v>
      </c>
      <c r="V26" s="26"/>
      <c r="W26" s="26"/>
      <c r="X26" s="21" t="s">
        <v>91</v>
      </c>
      <c r="Y26" s="18">
        <f>AVERAGE(Y20:Y22)</f>
        <v>0.3011905359316645</v>
      </c>
      <c r="Z26" s="31">
        <v>0.25</v>
      </c>
      <c r="AA26" s="26"/>
      <c r="AB26" s="26"/>
      <c r="AC26" s="26"/>
      <c r="AD26" s="26"/>
      <c r="AE26" s="26"/>
    </row>
    <row r="27" spans="1:31" x14ac:dyDescent="0.25">
      <c r="A27" s="26"/>
      <c r="B27" s="23" t="s">
        <v>92</v>
      </c>
      <c r="C27" s="20">
        <f>C22</f>
        <v>5.3334879147397665E-2</v>
      </c>
      <c r="D27" s="31">
        <v>0.5</v>
      </c>
      <c r="E27" s="26"/>
      <c r="F27" s="23" t="s">
        <v>92</v>
      </c>
      <c r="G27" s="20">
        <f>G22</f>
        <v>0.10629606606873279</v>
      </c>
      <c r="H27" s="31">
        <v>0</v>
      </c>
      <c r="I27" s="26"/>
      <c r="J27" s="23" t="s">
        <v>92</v>
      </c>
      <c r="K27" s="20">
        <f>K22</f>
        <v>-2.5196769248605547E-2</v>
      </c>
      <c r="L27" s="31">
        <v>0</v>
      </c>
      <c r="M27" s="26"/>
      <c r="N27" s="23" t="s">
        <v>92</v>
      </c>
      <c r="O27" s="20">
        <f>O22</f>
        <v>6.5873148780309768E-2</v>
      </c>
      <c r="P27" s="31">
        <v>0.25</v>
      </c>
      <c r="Q27" s="26"/>
      <c r="R27" s="26"/>
      <c r="S27" s="23" t="s">
        <v>92</v>
      </c>
      <c r="T27" s="20">
        <f>T22</f>
        <v>-5.7654570671613274E-2</v>
      </c>
      <c r="U27" s="31">
        <v>0.25</v>
      </c>
      <c r="V27" s="26"/>
      <c r="W27" s="26"/>
      <c r="X27" s="23" t="s">
        <v>95</v>
      </c>
      <c r="Y27" s="20">
        <v>0.15</v>
      </c>
      <c r="Z27" s="31">
        <v>0.25</v>
      </c>
      <c r="AA27" s="26"/>
      <c r="AB27" s="26"/>
      <c r="AC27" s="26"/>
      <c r="AD27" s="26"/>
      <c r="AE27" s="26"/>
    </row>
    <row r="28" spans="1:31" x14ac:dyDescent="0.25">
      <c r="A28" s="26"/>
      <c r="B28" s="23" t="s">
        <v>93</v>
      </c>
      <c r="C28" s="25">
        <f>(C23*D23)+(C24*D24)+(C25*D25)+(C26*D26)+(C27*D27)</f>
        <v>4.4534444159350831E-2</v>
      </c>
      <c r="D28" s="32">
        <f>SUM(D23:D27)</f>
        <v>1</v>
      </c>
      <c r="E28" s="26"/>
      <c r="F28" s="23" t="s">
        <v>93</v>
      </c>
      <c r="G28" s="25">
        <f>(G23*H23)+(G24*H24)+(G25*H25)+(G26*H26)+(G27*H27)</f>
        <v>0.22482704155266661</v>
      </c>
      <c r="H28" s="32">
        <f>SUM(H23:H27)</f>
        <v>1</v>
      </c>
      <c r="I28" s="26"/>
      <c r="J28" s="23" t="s">
        <v>93</v>
      </c>
      <c r="K28" s="25">
        <f>(K23*L23)+(K24*L24)+(K25*L25)+(K26*L26)+(K27*L27)</f>
        <v>-3.3240144216934435E-2</v>
      </c>
      <c r="L28" s="32">
        <f>SUM(L23:L27)</f>
        <v>1</v>
      </c>
      <c r="M28" s="26"/>
      <c r="N28" s="23" t="s">
        <v>93</v>
      </c>
      <c r="O28" s="25">
        <f>(O23*P23)+(O24*P24)+(O25*P25)+(O26*P26)+(O27*P27)</f>
        <v>6.2520647449874414E-2</v>
      </c>
      <c r="P28" s="32">
        <f>SUM(P23:P27)</f>
        <v>1</v>
      </c>
      <c r="Q28" s="26"/>
      <c r="R28" s="26"/>
      <c r="S28" s="23" t="s">
        <v>93</v>
      </c>
      <c r="T28" s="25">
        <f>(T23*U23)+(T24*U24)+(T25*U25)+(T26*U26)+(T27*U27)</f>
        <v>-5.6175773144138394E-2</v>
      </c>
      <c r="U28" s="32">
        <f>SUM(U23:U27)</f>
        <v>1</v>
      </c>
      <c r="V28" s="26"/>
      <c r="W28" s="26"/>
      <c r="X28" s="23" t="s">
        <v>93</v>
      </c>
      <c r="Y28" s="25">
        <f>(Y23*Z23)+(Y24*Z24)+(Y25*Z25)+(Y26*Z26)+(Y27*Z27)</f>
        <v>0.25048599663254556</v>
      </c>
      <c r="Z28" s="32">
        <f>SUM(Z23:Z27)</f>
        <v>1</v>
      </c>
      <c r="AA28" s="26"/>
      <c r="AB28" s="26"/>
      <c r="AC28" s="26"/>
      <c r="AD28" s="26"/>
      <c r="AE28" s="26"/>
    </row>
    <row r="29" spans="1:3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ht="15.75" thickBot="1" x14ac:dyDescent="0.3">
      <c r="A34" s="26"/>
      <c r="B34" s="29" t="s">
        <v>87</v>
      </c>
      <c r="C34" s="30" t="s">
        <v>96</v>
      </c>
      <c r="D34" s="30" t="s">
        <v>69</v>
      </c>
      <c r="E34" s="26"/>
      <c r="F34" s="29" t="s">
        <v>87</v>
      </c>
      <c r="G34" s="30" t="s">
        <v>97</v>
      </c>
      <c r="H34" s="30" t="s">
        <v>69</v>
      </c>
      <c r="I34" s="26"/>
      <c r="J34" s="29" t="s">
        <v>87</v>
      </c>
      <c r="K34" s="30" t="s">
        <v>46</v>
      </c>
      <c r="L34" s="30" t="s">
        <v>69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x14ac:dyDescent="0.25">
      <c r="A35" s="26"/>
      <c r="B35" s="33" t="s">
        <v>98</v>
      </c>
      <c r="C35" s="17"/>
      <c r="D35" s="22"/>
      <c r="E35" s="26"/>
      <c r="F35" s="33" t="s">
        <v>98</v>
      </c>
      <c r="G35" s="17"/>
      <c r="H35" s="22"/>
      <c r="I35" s="26"/>
      <c r="J35" s="33" t="s">
        <v>98</v>
      </c>
      <c r="K35" s="17"/>
      <c r="L35" s="22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x14ac:dyDescent="0.25">
      <c r="A36" s="26"/>
      <c r="B36" s="33" t="s">
        <v>99</v>
      </c>
      <c r="C36" s="17">
        <v>1.6246648793565683</v>
      </c>
      <c r="D36" s="22"/>
      <c r="E36" s="26"/>
      <c r="F36" s="33" t="s">
        <v>99</v>
      </c>
      <c r="G36" s="17">
        <v>0.50264550264550267</v>
      </c>
      <c r="H36" s="22"/>
      <c r="I36" s="26"/>
      <c r="J36" s="33" t="s">
        <v>99</v>
      </c>
      <c r="K36" s="17">
        <v>0.22826969943135661</v>
      </c>
      <c r="L36" s="22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x14ac:dyDescent="0.25">
      <c r="A37" s="26"/>
      <c r="B37" s="33" t="s">
        <v>100</v>
      </c>
      <c r="C37" s="17">
        <v>0.84984678243105205</v>
      </c>
      <c r="D37" s="22"/>
      <c r="E37" s="26"/>
      <c r="F37" s="33" t="s">
        <v>100</v>
      </c>
      <c r="G37" s="17">
        <v>0.90669014084507038</v>
      </c>
      <c r="H37" s="22"/>
      <c r="I37" s="26"/>
      <c r="J37" s="33" t="s">
        <v>100</v>
      </c>
      <c r="K37" s="17">
        <v>-0.32804232804232802</v>
      </c>
      <c r="L37" s="22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x14ac:dyDescent="0.25">
      <c r="A38" s="26"/>
      <c r="B38" s="33" t="s">
        <v>101</v>
      </c>
      <c r="C38" s="17">
        <v>1.090005521811154</v>
      </c>
      <c r="D38" s="22"/>
      <c r="E38" s="26"/>
      <c r="F38" s="33" t="s">
        <v>101</v>
      </c>
      <c r="G38" s="17">
        <v>0.99353647276084944</v>
      </c>
      <c r="H38" s="22"/>
      <c r="I38" s="26"/>
      <c r="J38" s="33" t="s">
        <v>101</v>
      </c>
      <c r="K38" s="17">
        <v>-0.3346456692913386</v>
      </c>
      <c r="L38" s="22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x14ac:dyDescent="0.25">
      <c r="A39" s="26"/>
      <c r="B39" s="33" t="s">
        <v>102</v>
      </c>
      <c r="C39" s="17">
        <v>-9.0092470277410838E-2</v>
      </c>
      <c r="D39" s="22"/>
      <c r="E39" s="26"/>
      <c r="F39" s="33" t="s">
        <v>102</v>
      </c>
      <c r="G39" s="17">
        <v>0.50671607225567394</v>
      </c>
      <c r="H39" s="22"/>
      <c r="I39" s="26"/>
      <c r="J39" s="33" t="s">
        <v>102</v>
      </c>
      <c r="K39" s="17">
        <v>0.10207100591715976</v>
      </c>
      <c r="L39" s="22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x14ac:dyDescent="0.25">
      <c r="A40" s="26"/>
      <c r="B40" s="33" t="s">
        <v>103</v>
      </c>
      <c r="C40" s="17">
        <v>0.42073170731707316</v>
      </c>
      <c r="D40" s="22"/>
      <c r="E40" s="26"/>
      <c r="F40" s="33" t="s">
        <v>103</v>
      </c>
      <c r="G40" s="17">
        <v>0.45896095911466339</v>
      </c>
      <c r="H40" s="22"/>
      <c r="I40" s="26"/>
      <c r="J40" s="33" t="s">
        <v>103</v>
      </c>
      <c r="K40" s="17">
        <v>-0.76107382550335567</v>
      </c>
      <c r="L40" s="22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x14ac:dyDescent="0.25">
      <c r="A41" s="26"/>
      <c r="B41" s="33" t="s">
        <v>104</v>
      </c>
      <c r="C41" s="17">
        <v>-6.2129572859186591E-2</v>
      </c>
      <c r="D41" s="22"/>
      <c r="E41" s="26"/>
      <c r="F41" s="33" t="s">
        <v>104</v>
      </c>
      <c r="G41" s="17">
        <v>0.32343025705857564</v>
      </c>
      <c r="H41" s="22"/>
      <c r="I41" s="26"/>
      <c r="J41" s="33" t="s">
        <v>104</v>
      </c>
      <c r="K41" s="17">
        <v>11.544943820224718</v>
      </c>
      <c r="L41" s="22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x14ac:dyDescent="0.25">
      <c r="A42" s="26"/>
      <c r="B42" s="33" t="s">
        <v>105</v>
      </c>
      <c r="C42" s="17">
        <v>0.46807583351492699</v>
      </c>
      <c r="D42" s="22"/>
      <c r="E42" s="26"/>
      <c r="F42" s="33" t="s">
        <v>105</v>
      </c>
      <c r="G42" s="17">
        <v>0.29215093138035347</v>
      </c>
      <c r="H42" s="22"/>
      <c r="I42" s="26"/>
      <c r="J42" s="33" t="s">
        <v>105</v>
      </c>
      <c r="K42" s="17">
        <v>0.87460815047021945</v>
      </c>
      <c r="L42" s="22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x14ac:dyDescent="0.25">
      <c r="A43" s="26"/>
      <c r="B43" s="33" t="s">
        <v>106</v>
      </c>
      <c r="C43" s="17">
        <v>0.77452872198307854</v>
      </c>
      <c r="D43" s="22"/>
      <c r="E43" s="26"/>
      <c r="F43" s="33" t="s">
        <v>106</v>
      </c>
      <c r="G43" s="17">
        <v>0.41424346968950221</v>
      </c>
      <c r="H43" s="22"/>
      <c r="I43" s="26"/>
      <c r="J43" s="33" t="s">
        <v>106</v>
      </c>
      <c r="K43" s="17">
        <v>-1.9111323459149548E-2</v>
      </c>
      <c r="L43" s="22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x14ac:dyDescent="0.25">
      <c r="A44" s="26"/>
      <c r="B44" s="33" t="s">
        <v>107</v>
      </c>
      <c r="C44" s="19">
        <v>0.12312839815976578</v>
      </c>
      <c r="D44" s="24"/>
      <c r="E44" s="26"/>
      <c r="F44" s="33" t="s">
        <v>107</v>
      </c>
      <c r="G44" s="19">
        <v>0.33655689144450252</v>
      </c>
      <c r="H44" s="24"/>
      <c r="I44" s="26"/>
      <c r="J44" s="33" t="s">
        <v>107</v>
      </c>
      <c r="K44" s="19">
        <v>2.02508524111057</v>
      </c>
      <c r="L44" s="24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x14ac:dyDescent="0.25">
      <c r="A45" s="26"/>
      <c r="B45" s="21" t="s">
        <v>88</v>
      </c>
      <c r="C45" s="18">
        <f>AVERAGE(C35:C44)</f>
        <v>0.57763997793744692</v>
      </c>
      <c r="D45" s="31">
        <v>0</v>
      </c>
      <c r="E45" s="26"/>
      <c r="F45" s="21" t="s">
        <v>88</v>
      </c>
      <c r="G45" s="18">
        <f>AVERAGE(G35:G44)</f>
        <v>0.52610341079941036</v>
      </c>
      <c r="H45" s="31">
        <v>0</v>
      </c>
      <c r="I45" s="26"/>
      <c r="J45" s="21" t="s">
        <v>88</v>
      </c>
      <c r="K45" s="18">
        <f>AVERAGE(K35:K44)</f>
        <v>1.4813449745397615</v>
      </c>
      <c r="L45" s="31">
        <v>0</v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 x14ac:dyDescent="0.25">
      <c r="A46" s="26"/>
      <c r="B46" s="21" t="s">
        <v>89</v>
      </c>
      <c r="C46" s="18">
        <f>AVERAGE(C38:C44)</f>
        <v>0.38917830566420009</v>
      </c>
      <c r="D46" s="31">
        <v>0</v>
      </c>
      <c r="E46" s="26"/>
      <c r="F46" s="21" t="s">
        <v>89</v>
      </c>
      <c r="G46" s="18">
        <f>AVERAGE(G38:G44)</f>
        <v>0.47508500767201722</v>
      </c>
      <c r="H46" s="31">
        <v>0</v>
      </c>
      <c r="I46" s="26"/>
      <c r="J46" s="21" t="s">
        <v>89</v>
      </c>
      <c r="K46" s="18">
        <f>AVERAGE(K38:K44)</f>
        <v>1.9188396284955462</v>
      </c>
      <c r="L46" s="31">
        <v>0</v>
      </c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 x14ac:dyDescent="0.25">
      <c r="A47" s="26"/>
      <c r="B47" s="21" t="s">
        <v>90</v>
      </c>
      <c r="C47" s="18">
        <f>AVERAGE(C40:C44)</f>
        <v>0.34486701762313154</v>
      </c>
      <c r="D47" s="31">
        <v>0</v>
      </c>
      <c r="E47" s="26"/>
      <c r="F47" s="21" t="s">
        <v>90</v>
      </c>
      <c r="G47" s="18">
        <f>AVERAGE(G40:G44)</f>
        <v>0.36506850173751948</v>
      </c>
      <c r="H47" s="31">
        <v>0</v>
      </c>
      <c r="I47" s="26"/>
      <c r="J47" s="21" t="s">
        <v>90</v>
      </c>
      <c r="K47" s="18">
        <f>AVERAGE(K40:K44)</f>
        <v>2.7328904125686004</v>
      </c>
      <c r="L47" s="31">
        <v>0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 x14ac:dyDescent="0.25">
      <c r="A48" s="26"/>
      <c r="B48" s="21" t="s">
        <v>91</v>
      </c>
      <c r="C48" s="18">
        <f>AVERAGE(C42:C44)</f>
        <v>0.45524431788592373</v>
      </c>
      <c r="D48" s="31">
        <v>0.5</v>
      </c>
      <c r="E48" s="26"/>
      <c r="F48" s="21" t="s">
        <v>91</v>
      </c>
      <c r="G48" s="18">
        <f>AVERAGE(G42:G44)</f>
        <v>0.34765043083811942</v>
      </c>
      <c r="H48" s="31">
        <v>0.5</v>
      </c>
      <c r="I48" s="26"/>
      <c r="J48" s="21" t="s">
        <v>91</v>
      </c>
      <c r="K48" s="18">
        <f>AVERAGE(K42:K44)</f>
        <v>0.96019402270721332</v>
      </c>
      <c r="L48" s="31">
        <v>0.5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 x14ac:dyDescent="0.25">
      <c r="A49" s="26"/>
      <c r="B49" s="23" t="s">
        <v>92</v>
      </c>
      <c r="C49" s="20">
        <f>C44</f>
        <v>0.12312839815976578</v>
      </c>
      <c r="D49" s="31">
        <v>0.5</v>
      </c>
      <c r="E49" s="26"/>
      <c r="F49" s="23" t="s">
        <v>92</v>
      </c>
      <c r="G49" s="20">
        <f>G44</f>
        <v>0.33655689144450252</v>
      </c>
      <c r="H49" s="31">
        <v>0.5</v>
      </c>
      <c r="I49" s="26"/>
      <c r="J49" s="23" t="s">
        <v>92</v>
      </c>
      <c r="K49" s="20">
        <f>K44</f>
        <v>2.02508524111057</v>
      </c>
      <c r="L49" s="31">
        <v>0.5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 x14ac:dyDescent="0.25">
      <c r="A50" s="26"/>
      <c r="B50" s="23" t="s">
        <v>93</v>
      </c>
      <c r="C50" s="25">
        <f>(C45*D45)+(C46*D46)+(C47*D47)+(C48*D48)+(C49*D49)</f>
        <v>0.28918635802284476</v>
      </c>
      <c r="D50" s="32">
        <f>SUM(D45:D49)</f>
        <v>1</v>
      </c>
      <c r="E50" s="26"/>
      <c r="F50" s="23" t="s">
        <v>93</v>
      </c>
      <c r="G50" s="25">
        <f>(G45*H45)+(G46*H46)+(G47*H47)+(G48*H48)+(G49*H49)</f>
        <v>0.34210366114131097</v>
      </c>
      <c r="H50" s="32">
        <f>SUM(H45:H49)</f>
        <v>1</v>
      </c>
      <c r="I50" s="26"/>
      <c r="J50" s="23" t="s">
        <v>93</v>
      </c>
      <c r="K50" s="25">
        <f>(K45*L45)+(K46*L46)+(K47*L47)+(K48*L48)+(K49*L49)</f>
        <v>1.4926396319088917</v>
      </c>
      <c r="L50" s="32">
        <f>SUM(L45:L49)</f>
        <v>1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1:3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spans="1:3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spans="1:3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1:3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:Y133"/>
  <sheetViews>
    <sheetView tabSelected="1" zoomScale="76" workbookViewId="0">
      <selection activeCell="R53" sqref="R53"/>
    </sheetView>
  </sheetViews>
  <sheetFormatPr defaultRowHeight="15" x14ac:dyDescent="0.25"/>
  <cols>
    <col min="9" max="9" width="41.28515625" bestFit="1" customWidth="1"/>
    <col min="10" max="10" width="20.5703125" bestFit="1" customWidth="1"/>
    <col min="11" max="14" width="16.85546875" bestFit="1" customWidth="1"/>
    <col min="16" max="18" width="16.85546875" bestFit="1" customWidth="1"/>
    <col min="20" max="20" width="16.85546875" bestFit="1" customWidth="1"/>
    <col min="22" max="22" width="16.85546875" bestFit="1" customWidth="1"/>
    <col min="24" max="24" width="16.85546875" bestFit="1" customWidth="1"/>
  </cols>
  <sheetData>
    <row r="1" spans="5:19" x14ac:dyDescent="0.25"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5:19" x14ac:dyDescent="0.25"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5:19" x14ac:dyDescent="0.25"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5:19" x14ac:dyDescent="0.25"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5:19" x14ac:dyDescent="0.25"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5:19" x14ac:dyDescent="0.25"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5:19" x14ac:dyDescent="0.25">
      <c r="E7" s="26"/>
      <c r="F7" s="26"/>
      <c r="G7" s="26"/>
      <c r="H7" s="26"/>
      <c r="I7" s="37" t="s">
        <v>47</v>
      </c>
      <c r="J7" s="38">
        <v>1</v>
      </c>
      <c r="K7" s="38">
        <v>2</v>
      </c>
      <c r="L7" s="38">
        <v>3</v>
      </c>
      <c r="M7" s="38">
        <v>4</v>
      </c>
      <c r="N7" s="38">
        <v>5</v>
      </c>
      <c r="O7" s="26"/>
      <c r="P7" s="26"/>
      <c r="Q7" s="26"/>
      <c r="R7" s="26"/>
      <c r="S7" s="26"/>
    </row>
    <row r="8" spans="5:19" x14ac:dyDescent="0.25">
      <c r="E8" s="26"/>
      <c r="F8" s="26"/>
      <c r="G8" s="26"/>
      <c r="H8" s="26"/>
      <c r="I8" s="45">
        <f>'AMZN Income Statement (3)'!K3/1000000</f>
        <v>232887</v>
      </c>
      <c r="J8" s="7">
        <f>I8*(1+J9)</f>
        <v>291221.93229776365</v>
      </c>
      <c r="K8" s="7">
        <f t="shared" ref="K8:N8" si="0">J8*(1+K9)</f>
        <v>364168.9482506247</v>
      </c>
      <c r="L8" s="7">
        <f t="shared" si="0"/>
        <v>437002.73790074961</v>
      </c>
      <c r="M8" s="7">
        <f t="shared" si="0"/>
        <v>524403.2854808995</v>
      </c>
      <c r="N8" s="7">
        <f t="shared" si="0"/>
        <v>629283.9425770794</v>
      </c>
      <c r="O8" s="26"/>
      <c r="P8" s="26"/>
      <c r="Q8" s="26"/>
      <c r="R8" s="26"/>
      <c r="S8" s="26"/>
    </row>
    <row r="9" spans="5:19" x14ac:dyDescent="0.25">
      <c r="E9" s="26"/>
      <c r="F9" s="26"/>
      <c r="G9" s="26"/>
      <c r="H9" s="26"/>
      <c r="I9" s="27" t="s">
        <v>44</v>
      </c>
      <c r="J9" s="27">
        <f>CALCS!Y28</f>
        <v>0.25048599663254556</v>
      </c>
      <c r="K9" s="27">
        <f>J9</f>
        <v>0.25048599663254556</v>
      </c>
      <c r="L9" s="27">
        <v>0.2</v>
      </c>
      <c r="M9" s="27">
        <f t="shared" ref="L9:N9" si="1">L9</f>
        <v>0.2</v>
      </c>
      <c r="N9" s="27">
        <f t="shared" si="1"/>
        <v>0.2</v>
      </c>
      <c r="O9" s="26"/>
      <c r="P9" s="26"/>
      <c r="Q9" s="26"/>
      <c r="R9" s="34"/>
      <c r="S9" s="35"/>
    </row>
    <row r="10" spans="5:19" x14ac:dyDescent="0.25">
      <c r="E10" s="26"/>
      <c r="F10" s="26"/>
      <c r="G10" s="26"/>
      <c r="H10" s="26"/>
      <c r="I10" s="5" t="s">
        <v>78</v>
      </c>
      <c r="J10" s="7">
        <f>J8*J11</f>
        <v>12969.406881893003</v>
      </c>
      <c r="K10" s="7">
        <f t="shared" ref="K10:N10" si="2">K8*K11</f>
        <v>16218.061690436967</v>
      </c>
      <c r="L10" s="7">
        <f t="shared" si="2"/>
        <v>19461.674028524361</v>
      </c>
      <c r="M10" s="7">
        <f t="shared" si="2"/>
        <v>23354.008834229233</v>
      </c>
      <c r="N10" s="7">
        <f t="shared" si="2"/>
        <v>28024.810601075078</v>
      </c>
      <c r="O10" s="26"/>
      <c r="P10" s="26"/>
      <c r="Q10" s="26"/>
      <c r="R10" s="34"/>
      <c r="S10" s="35"/>
    </row>
    <row r="11" spans="5:19" x14ac:dyDescent="0.25">
      <c r="E11" s="26"/>
      <c r="F11" s="26"/>
      <c r="G11" s="26"/>
      <c r="H11" s="26"/>
      <c r="I11" s="27" t="s">
        <v>34</v>
      </c>
      <c r="J11" s="28">
        <f>K11</f>
        <v>4.4534444159350831E-2</v>
      </c>
      <c r="K11" s="28">
        <f>CALCS!C28</f>
        <v>4.4534444159350831E-2</v>
      </c>
      <c r="L11" s="28">
        <f t="shared" ref="L11:N11" si="3">K11</f>
        <v>4.4534444159350831E-2</v>
      </c>
      <c r="M11" s="28">
        <f t="shared" si="3"/>
        <v>4.4534444159350831E-2</v>
      </c>
      <c r="N11" s="28">
        <f t="shared" si="3"/>
        <v>4.4534444159350831E-2</v>
      </c>
      <c r="O11" s="26"/>
      <c r="P11" s="26"/>
      <c r="Q11" s="26"/>
      <c r="R11" s="34"/>
      <c r="S11" s="35"/>
    </row>
    <row r="12" spans="5:19" x14ac:dyDescent="0.25">
      <c r="E12" s="26"/>
      <c r="F12" s="26"/>
      <c r="G12" s="26"/>
      <c r="H12" s="26"/>
      <c r="I12" s="5" t="s">
        <v>79</v>
      </c>
      <c r="J12" s="7">
        <f>J10*(1-J13)</f>
        <v>11672.466193703704</v>
      </c>
      <c r="K12" s="7">
        <f t="shared" ref="K12:N12" si="4">K10*(1-K13)</f>
        <v>14596.25552139327</v>
      </c>
      <c r="L12" s="7">
        <f t="shared" si="4"/>
        <v>17515.506625671926</v>
      </c>
      <c r="M12" s="7">
        <f t="shared" si="4"/>
        <v>18103.396119634632</v>
      </c>
      <c r="N12" s="7">
        <f t="shared" si="4"/>
        <v>21724.075343561559</v>
      </c>
      <c r="O12" s="26"/>
      <c r="P12" s="26"/>
      <c r="Q12" s="26"/>
      <c r="R12" s="34"/>
      <c r="S12" s="35"/>
    </row>
    <row r="13" spans="5:19" x14ac:dyDescent="0.25">
      <c r="E13" s="26"/>
      <c r="F13" s="26"/>
      <c r="G13" s="26"/>
      <c r="H13" s="26"/>
      <c r="I13" s="28" t="s">
        <v>35</v>
      </c>
      <c r="J13" s="28">
        <v>0.1</v>
      </c>
      <c r="K13" s="28">
        <f>J13</f>
        <v>0.1</v>
      </c>
      <c r="L13" s="28">
        <f t="shared" ref="L13:N13" si="5">K13</f>
        <v>0.1</v>
      </c>
      <c r="M13" s="74">
        <f>CALCS!G28</f>
        <v>0.22482704155266661</v>
      </c>
      <c r="N13" s="74">
        <f t="shared" si="5"/>
        <v>0.22482704155266661</v>
      </c>
      <c r="O13" s="26"/>
      <c r="P13" s="26"/>
      <c r="Q13" s="26"/>
      <c r="R13" s="34"/>
      <c r="S13" s="35"/>
    </row>
    <row r="14" spans="5:19" x14ac:dyDescent="0.25">
      <c r="E14" s="26"/>
      <c r="F14" s="26"/>
      <c r="G14" s="26"/>
      <c r="H14" s="26"/>
      <c r="I14" s="6" t="s">
        <v>80</v>
      </c>
      <c r="J14" s="7">
        <f>J15*J8</f>
        <v>19803.091396247928</v>
      </c>
      <c r="K14" s="7">
        <f t="shared" ref="K14:N14" si="6">K15*K8</f>
        <v>25491.82637754373</v>
      </c>
      <c r="L14" s="7">
        <f t="shared" si="6"/>
        <v>31464.197128853968</v>
      </c>
      <c r="M14" s="7">
        <f t="shared" si="6"/>
        <v>38805.843125586558</v>
      </c>
      <c r="N14" s="7">
        <f t="shared" si="6"/>
        <v>47825.579635858034</v>
      </c>
      <c r="O14" s="26"/>
      <c r="P14" s="26"/>
      <c r="Q14" s="26"/>
      <c r="R14" s="26"/>
      <c r="S14" s="26"/>
    </row>
    <row r="15" spans="5:19" x14ac:dyDescent="0.25">
      <c r="E15" s="26"/>
      <c r="F15" s="26"/>
      <c r="G15" s="26"/>
      <c r="H15" s="26"/>
      <c r="I15" s="28" t="s">
        <v>48</v>
      </c>
      <c r="J15" s="28">
        <v>6.8000000000000005E-2</v>
      </c>
      <c r="K15" s="28">
        <v>7.0000000000000007E-2</v>
      </c>
      <c r="L15" s="28">
        <v>7.1999999999999995E-2</v>
      </c>
      <c r="M15" s="28">
        <v>7.3999999999999996E-2</v>
      </c>
      <c r="N15" s="28">
        <v>7.5999999999999998E-2</v>
      </c>
      <c r="O15" s="26"/>
      <c r="P15" s="26"/>
      <c r="Q15" s="26"/>
      <c r="R15" s="26"/>
      <c r="S15" s="26"/>
    </row>
    <row r="16" spans="5:19" x14ac:dyDescent="0.25">
      <c r="E16" s="26"/>
      <c r="F16" s="26"/>
      <c r="G16" s="26"/>
      <c r="H16" s="26"/>
      <c r="I16" s="5" t="s">
        <v>81</v>
      </c>
      <c r="J16" s="7">
        <f>J17*J8</f>
        <v>-7337.8518282397772</v>
      </c>
      <c r="K16" s="7">
        <f t="shared" ref="K16:N16" si="7">K17*K8</f>
        <v>-8375.8858097643679</v>
      </c>
      <c r="L16" s="7">
        <f t="shared" si="7"/>
        <v>-9177.057495915742</v>
      </c>
      <c r="M16" s="7">
        <f t="shared" si="7"/>
        <v>-11012.46899509889</v>
      </c>
      <c r="N16" s="7">
        <f>N17*N8</f>
        <v>-13214.962794118668</v>
      </c>
      <c r="O16" s="26"/>
      <c r="P16" s="35"/>
      <c r="Q16" s="26"/>
      <c r="R16" s="26"/>
      <c r="S16" s="26"/>
    </row>
    <row r="17" spans="5:25" x14ac:dyDescent="0.25">
      <c r="E17" s="26"/>
      <c r="F17" s="26"/>
      <c r="G17" s="26"/>
      <c r="H17" s="26"/>
      <c r="I17" s="28" t="s">
        <v>50</v>
      </c>
      <c r="J17" s="28">
        <f>CALCS!K22</f>
        <v>-2.5196769248605547E-2</v>
      </c>
      <c r="K17" s="28">
        <v>-2.3E-2</v>
      </c>
      <c r="L17" s="28">
        <v>-2.1000000000000001E-2</v>
      </c>
      <c r="M17" s="28">
        <f t="shared" ref="L17:N17" si="8">L17</f>
        <v>-2.1000000000000001E-2</v>
      </c>
      <c r="N17" s="28">
        <f t="shared" si="8"/>
        <v>-2.1000000000000001E-2</v>
      </c>
      <c r="O17" s="26"/>
      <c r="P17" s="26"/>
      <c r="Q17" s="26"/>
      <c r="R17" s="26"/>
      <c r="S17" s="26"/>
    </row>
    <row r="18" spans="5:25" x14ac:dyDescent="0.25">
      <c r="E18" s="26"/>
      <c r="F18" s="26"/>
      <c r="G18" s="26"/>
      <c r="H18" s="26"/>
      <c r="I18" s="6" t="s">
        <v>82</v>
      </c>
      <c r="J18" s="7">
        <f>J19*J8</f>
        <v>-16790.275476785191</v>
      </c>
      <c r="K18" s="7">
        <f t="shared" ref="K18:N18" si="9">K19*K8</f>
        <v>-19665.123205533735</v>
      </c>
      <c r="L18" s="7">
        <f t="shared" si="9"/>
        <v>-29366.583986930371</v>
      </c>
      <c r="M18" s="7">
        <f t="shared" si="9"/>
        <v>-35246.990869104571</v>
      </c>
      <c r="N18" s="7">
        <f t="shared" si="9"/>
        <v>-42296.38904292549</v>
      </c>
      <c r="O18" s="26"/>
      <c r="P18" s="26"/>
      <c r="Q18" s="26"/>
      <c r="R18" s="26"/>
      <c r="S18" s="26"/>
    </row>
    <row r="19" spans="5:25" x14ac:dyDescent="0.25">
      <c r="E19" s="26"/>
      <c r="F19" s="26"/>
      <c r="G19" s="26"/>
      <c r="H19" s="26"/>
      <c r="I19" s="28" t="s">
        <v>49</v>
      </c>
      <c r="J19" s="28">
        <f>CALCS!T22</f>
        <v>-5.7654570671613274E-2</v>
      </c>
      <c r="K19" s="28">
        <v>-5.3999999999999999E-2</v>
      </c>
      <c r="L19" s="28">
        <v>-6.7199999999999996E-2</v>
      </c>
      <c r="M19" s="28">
        <f>CALCS!T21</f>
        <v>-6.7213520290555814E-2</v>
      </c>
      <c r="N19" s="28">
        <f t="shared" ref="L19:N19" si="10">M19</f>
        <v>-6.7213520290555814E-2</v>
      </c>
      <c r="O19" s="26"/>
      <c r="P19" s="26"/>
      <c r="Q19" s="26"/>
      <c r="R19" s="26"/>
      <c r="S19" s="26"/>
    </row>
    <row r="20" spans="5:25" x14ac:dyDescent="0.25">
      <c r="E20" s="26"/>
      <c r="F20" s="26"/>
      <c r="G20" s="26"/>
      <c r="H20" s="26"/>
      <c r="I20" s="8" t="s">
        <v>57</v>
      </c>
      <c r="J20" s="39">
        <f>J12+J14-J16-J18</f>
        <v>55603.684894976599</v>
      </c>
      <c r="K20" s="39">
        <f>K12+K14-K16-K18</f>
        <v>68129.090914235101</v>
      </c>
      <c r="L20" s="39">
        <f>L12+L14-L16-L18</f>
        <v>87523.345237372007</v>
      </c>
      <c r="M20" s="39">
        <f>M12+M14-M16-M18</f>
        <v>103168.69910942466</v>
      </c>
      <c r="N20" s="39">
        <f>N12+N14-N16-N18</f>
        <v>125061.00681646375</v>
      </c>
      <c r="O20" s="26"/>
      <c r="P20" s="26"/>
      <c r="Q20" s="26"/>
      <c r="R20" s="26"/>
      <c r="S20" s="26"/>
    </row>
    <row r="21" spans="5:25" x14ac:dyDescent="0.25">
      <c r="E21" s="26"/>
      <c r="F21" s="26"/>
      <c r="G21" s="26"/>
      <c r="H21" s="26"/>
      <c r="I21" s="9" t="s">
        <v>58</v>
      </c>
      <c r="J21" s="40">
        <f>J20/(1+J45)^J7</f>
        <v>49481.741279384754</v>
      </c>
      <c r="K21" s="40">
        <f>K20/(1+K45)^K7</f>
        <v>54014.225492276033</v>
      </c>
      <c r="L21" s="40">
        <f>L20/(1+L45)^L7</f>
        <v>61785.596991701284</v>
      </c>
      <c r="M21" s="40">
        <f>M20/(1+M45)^M7</f>
        <v>64475.927324955068</v>
      </c>
      <c r="N21" s="40">
        <f>N20/(1+N45)^N7</f>
        <v>68921.834537458941</v>
      </c>
      <c r="O21" s="26"/>
      <c r="P21" s="26"/>
      <c r="Q21" s="35"/>
      <c r="R21" s="26"/>
      <c r="S21" s="35"/>
      <c r="U21" s="15"/>
      <c r="W21" s="15"/>
      <c r="Y21" s="15"/>
    </row>
    <row r="22" spans="5:25" x14ac:dyDescent="0.25">
      <c r="E22" s="26"/>
      <c r="F22" s="26"/>
      <c r="G22" s="26"/>
      <c r="H22" s="26"/>
      <c r="I22" s="71" t="s">
        <v>51</v>
      </c>
      <c r="J22" s="71"/>
      <c r="K22" s="71"/>
      <c r="L22" s="71"/>
      <c r="M22" s="71"/>
      <c r="N22" s="71"/>
      <c r="O22" s="26"/>
      <c r="P22" s="26"/>
      <c r="Q22" s="26"/>
      <c r="R22" s="26"/>
      <c r="S22" s="26"/>
    </row>
    <row r="23" spans="5:25" x14ac:dyDescent="0.25">
      <c r="E23" s="26"/>
      <c r="F23" s="26"/>
      <c r="G23" s="26"/>
      <c r="H23" s="26"/>
      <c r="I23" s="71"/>
      <c r="J23" s="71"/>
      <c r="K23" s="71"/>
      <c r="L23" s="71"/>
      <c r="M23" s="71"/>
      <c r="N23" s="71"/>
      <c r="O23" s="26"/>
      <c r="P23" s="26"/>
      <c r="Q23" s="26"/>
      <c r="R23" s="26"/>
      <c r="S23" s="26"/>
    </row>
    <row r="24" spans="5:25" x14ac:dyDescent="0.25">
      <c r="E24" s="26"/>
      <c r="F24" s="26"/>
      <c r="G24" s="26"/>
      <c r="H24" s="26"/>
      <c r="I24" s="9" t="s">
        <v>52</v>
      </c>
      <c r="J24" s="9">
        <v>2.7E-2</v>
      </c>
      <c r="K24" s="9">
        <v>2.7E-2</v>
      </c>
      <c r="L24" s="9">
        <v>2.7E-2</v>
      </c>
      <c r="M24" s="9">
        <v>2.7E-2</v>
      </c>
      <c r="N24" s="9">
        <v>2.7E-2</v>
      </c>
      <c r="O24" s="26"/>
      <c r="P24" s="26"/>
      <c r="Q24" s="26"/>
      <c r="R24" s="26"/>
      <c r="S24" s="26"/>
    </row>
    <row r="25" spans="5:25" x14ac:dyDescent="0.25">
      <c r="E25" s="26"/>
      <c r="F25" s="26"/>
      <c r="G25" s="26"/>
      <c r="H25" s="26"/>
      <c r="I25" s="41" t="s">
        <v>53</v>
      </c>
      <c r="J25" s="10">
        <v>6.4000000000000001E-2</v>
      </c>
      <c r="K25" s="42">
        <v>7.0000000000000007E-2</v>
      </c>
      <c r="L25" s="42">
        <v>7.0000000000000007E-2</v>
      </c>
      <c r="M25" s="9">
        <v>7.0000000000000007E-2</v>
      </c>
      <c r="N25" s="42">
        <v>7.0000000000000007E-2</v>
      </c>
      <c r="O25" s="26"/>
      <c r="P25" s="26"/>
      <c r="Q25" s="26"/>
      <c r="R25" s="26"/>
      <c r="S25" s="26"/>
    </row>
    <row r="26" spans="5:25" x14ac:dyDescent="0.25">
      <c r="E26" s="26"/>
      <c r="F26" s="26"/>
      <c r="G26" s="26"/>
      <c r="H26" s="26"/>
      <c r="I26" s="71" t="s">
        <v>108</v>
      </c>
      <c r="J26" s="71"/>
      <c r="K26" s="71"/>
      <c r="L26" s="71"/>
      <c r="M26" s="71"/>
      <c r="N26" s="71"/>
      <c r="O26" s="26"/>
      <c r="P26" s="26"/>
      <c r="Q26" s="26"/>
      <c r="R26" s="26"/>
      <c r="S26" s="26"/>
    </row>
    <row r="27" spans="5:25" x14ac:dyDescent="0.25">
      <c r="E27" s="26"/>
      <c r="F27" s="26"/>
      <c r="G27" s="26"/>
      <c r="H27" s="26"/>
      <c r="I27" s="71"/>
      <c r="J27" s="71"/>
      <c r="K27" s="71"/>
      <c r="L27" s="71"/>
      <c r="M27" s="71"/>
      <c r="N27" s="71"/>
      <c r="O27" s="26"/>
      <c r="P27" s="26"/>
      <c r="Q27" s="26"/>
      <c r="R27" s="26"/>
      <c r="S27" s="26"/>
    </row>
    <row r="28" spans="5:25" hidden="1" x14ac:dyDescent="0.25">
      <c r="E28" s="26"/>
      <c r="F28" s="26"/>
      <c r="G28" s="26"/>
      <c r="H28" s="26"/>
      <c r="I28" s="14" t="s">
        <v>68</v>
      </c>
      <c r="J28" s="12">
        <v>5.5E-2</v>
      </c>
      <c r="K28" s="12">
        <v>5.5E-2</v>
      </c>
      <c r="L28" s="12">
        <v>5.5E-2</v>
      </c>
      <c r="M28" s="12">
        <v>5.5E-2</v>
      </c>
      <c r="N28" s="12">
        <v>5.5E-2</v>
      </c>
      <c r="O28" s="26"/>
      <c r="P28" s="26"/>
      <c r="Q28" s="26"/>
      <c r="R28" s="26"/>
      <c r="S28" s="26"/>
    </row>
    <row r="29" spans="5:25" hidden="1" x14ac:dyDescent="0.25">
      <c r="E29" s="26"/>
      <c r="F29" s="26"/>
      <c r="G29" s="26"/>
      <c r="H29" s="26"/>
      <c r="I29" s="43" t="s">
        <v>69</v>
      </c>
      <c r="J29" s="11">
        <v>0.5</v>
      </c>
      <c r="K29" s="11">
        <v>0.5</v>
      </c>
      <c r="L29" s="11">
        <v>0.5</v>
      </c>
      <c r="M29" s="11">
        <v>0.4</v>
      </c>
      <c r="N29" s="11">
        <v>0.3</v>
      </c>
      <c r="O29" s="26"/>
      <c r="P29" s="26"/>
      <c r="Q29" s="26"/>
      <c r="R29" s="26"/>
      <c r="S29" s="26"/>
    </row>
    <row r="30" spans="5:25" hidden="1" x14ac:dyDescent="0.25">
      <c r="E30" s="26"/>
      <c r="F30" s="26"/>
      <c r="G30" s="26"/>
      <c r="H30" s="26"/>
      <c r="I30" s="13" t="s">
        <v>70</v>
      </c>
      <c r="J30" s="12">
        <v>0.06</v>
      </c>
      <c r="K30" s="12">
        <v>0.06</v>
      </c>
      <c r="L30" s="12">
        <v>0.06</v>
      </c>
      <c r="M30" s="12">
        <v>0.06</v>
      </c>
      <c r="N30" s="12">
        <v>0.06</v>
      </c>
      <c r="O30" s="26"/>
      <c r="P30" s="26"/>
      <c r="Q30" s="26"/>
      <c r="R30" s="26"/>
      <c r="S30" s="26"/>
    </row>
    <row r="31" spans="5:25" hidden="1" x14ac:dyDescent="0.25">
      <c r="E31" s="26"/>
      <c r="F31" s="26"/>
      <c r="G31" s="26"/>
      <c r="H31" s="26"/>
      <c r="I31" s="43" t="s">
        <v>69</v>
      </c>
      <c r="J31" s="11">
        <v>0.1</v>
      </c>
      <c r="K31" s="11">
        <v>0.1</v>
      </c>
      <c r="L31" s="11">
        <v>0.1</v>
      </c>
      <c r="M31" s="11">
        <v>0.12</v>
      </c>
      <c r="N31" s="11">
        <v>0.14000000000000001</v>
      </c>
      <c r="O31" s="26"/>
      <c r="P31" s="26"/>
      <c r="Q31" s="26"/>
      <c r="R31" s="26"/>
      <c r="S31" s="26"/>
    </row>
    <row r="32" spans="5:25" hidden="1" x14ac:dyDescent="0.25">
      <c r="E32" s="26"/>
      <c r="F32" s="26"/>
      <c r="G32" s="26"/>
      <c r="H32" s="26"/>
      <c r="I32" s="13" t="s">
        <v>72</v>
      </c>
      <c r="J32" s="12">
        <v>8.1799999999999998E-2</v>
      </c>
      <c r="K32" s="12">
        <v>8.1799999999999998E-2</v>
      </c>
      <c r="L32" s="12">
        <v>8.1799999999999998E-2</v>
      </c>
      <c r="M32" s="12">
        <v>8.1799999999999998E-2</v>
      </c>
      <c r="N32" s="12">
        <v>8.1799999999999998E-2</v>
      </c>
      <c r="O32" s="26"/>
      <c r="P32" s="26"/>
      <c r="Q32" s="26"/>
      <c r="R32" s="26"/>
      <c r="S32" s="26"/>
    </row>
    <row r="33" spans="5:19" hidden="1" x14ac:dyDescent="0.25">
      <c r="E33" s="26"/>
      <c r="F33" s="26"/>
      <c r="G33" s="26"/>
      <c r="H33" s="26"/>
      <c r="I33" s="43" t="s">
        <v>69</v>
      </c>
      <c r="J33" s="11">
        <v>0.1</v>
      </c>
      <c r="K33" s="11">
        <v>0.1</v>
      </c>
      <c r="L33" s="11">
        <v>0.1</v>
      </c>
      <c r="M33" s="11">
        <v>0.12</v>
      </c>
      <c r="N33" s="11">
        <v>0.14000000000000001</v>
      </c>
      <c r="O33" s="26"/>
      <c r="P33" s="26"/>
      <c r="Q33" s="26"/>
      <c r="R33" s="26"/>
      <c r="S33" s="26"/>
    </row>
    <row r="34" spans="5:19" hidden="1" x14ac:dyDescent="0.25">
      <c r="E34" s="26"/>
      <c r="F34" s="26"/>
      <c r="G34" s="26"/>
      <c r="H34" s="26"/>
      <c r="I34" s="13" t="s">
        <v>73</v>
      </c>
      <c r="J34" s="11">
        <v>7.0000000000000007E-2</v>
      </c>
      <c r="K34" s="11">
        <v>7.0000000000000007E-2</v>
      </c>
      <c r="L34" s="11">
        <v>7.0000000000000007E-2</v>
      </c>
      <c r="M34" s="11">
        <v>7.0000000000000007E-2</v>
      </c>
      <c r="N34" s="11">
        <v>7.0000000000000007E-2</v>
      </c>
      <c r="O34" s="26"/>
      <c r="P34" s="26"/>
      <c r="Q34" s="26"/>
      <c r="R34" s="26"/>
      <c r="S34" s="26"/>
    </row>
    <row r="35" spans="5:19" hidden="1" x14ac:dyDescent="0.25">
      <c r="E35" s="26"/>
      <c r="F35" s="26"/>
      <c r="G35" s="26"/>
      <c r="H35" s="26"/>
      <c r="I35" s="43" t="s">
        <v>69</v>
      </c>
      <c r="J35" s="11">
        <v>0.1</v>
      </c>
      <c r="K35" s="11">
        <v>0.1</v>
      </c>
      <c r="L35" s="11">
        <v>0.1</v>
      </c>
      <c r="M35" s="11">
        <v>0.12</v>
      </c>
      <c r="N35" s="11">
        <v>0.14000000000000001</v>
      </c>
      <c r="O35" s="26"/>
      <c r="P35" s="26"/>
      <c r="Q35" s="26"/>
      <c r="R35" s="26"/>
      <c r="S35" s="26"/>
    </row>
    <row r="36" spans="5:19" hidden="1" x14ac:dyDescent="0.25">
      <c r="E36" s="26"/>
      <c r="F36" s="26"/>
      <c r="G36" s="26"/>
      <c r="H36" s="26"/>
      <c r="I36" s="13" t="s">
        <v>74</v>
      </c>
      <c r="J36" s="12">
        <v>6.6500000000000004E-2</v>
      </c>
      <c r="K36" s="12">
        <v>6.6500000000000004E-2</v>
      </c>
      <c r="L36" s="12">
        <v>6.6500000000000004E-2</v>
      </c>
      <c r="M36" s="12">
        <v>6.6500000000000004E-2</v>
      </c>
      <c r="N36" s="12">
        <v>6.6500000000000004E-2</v>
      </c>
      <c r="O36" s="26"/>
      <c r="P36" s="26"/>
      <c r="Q36" s="26"/>
      <c r="R36" s="26"/>
      <c r="S36" s="26"/>
    </row>
    <row r="37" spans="5:19" hidden="1" x14ac:dyDescent="0.25">
      <c r="E37" s="26"/>
      <c r="F37" s="26"/>
      <c r="G37" s="26"/>
      <c r="H37" s="26"/>
      <c r="I37" s="43" t="s">
        <v>75</v>
      </c>
      <c r="J37" s="11">
        <v>0.1</v>
      </c>
      <c r="K37" s="11">
        <v>0.1</v>
      </c>
      <c r="L37" s="11">
        <v>0.1</v>
      </c>
      <c r="M37" s="11">
        <v>0.12</v>
      </c>
      <c r="N37" s="11">
        <v>0.14000000000000001</v>
      </c>
      <c r="O37" s="26"/>
      <c r="P37" s="26"/>
      <c r="Q37" s="26"/>
      <c r="R37" s="26"/>
      <c r="S37" s="26"/>
    </row>
    <row r="38" spans="5:19" hidden="1" x14ac:dyDescent="0.25">
      <c r="E38" s="26"/>
      <c r="F38" s="26"/>
      <c r="G38" s="26"/>
      <c r="H38" s="26"/>
      <c r="I38" s="13" t="s">
        <v>71</v>
      </c>
      <c r="J38" s="12">
        <v>5.5E-2</v>
      </c>
      <c r="K38" s="12">
        <v>5.5E-2</v>
      </c>
      <c r="L38" s="12">
        <v>5.5E-2</v>
      </c>
      <c r="M38" s="12">
        <v>5.5E-2</v>
      </c>
      <c r="N38" s="12">
        <v>5.5E-2</v>
      </c>
      <c r="O38" s="26"/>
      <c r="P38" s="26"/>
      <c r="Q38" s="26"/>
      <c r="R38" s="26"/>
      <c r="S38" s="26"/>
    </row>
    <row r="39" spans="5:19" hidden="1" x14ac:dyDescent="0.25">
      <c r="E39" s="26"/>
      <c r="F39" s="26"/>
      <c r="G39" s="26"/>
      <c r="H39" s="26"/>
      <c r="I39" s="43" t="s">
        <v>69</v>
      </c>
      <c r="J39" s="11">
        <v>0.1</v>
      </c>
      <c r="K39" s="11">
        <v>0.1</v>
      </c>
      <c r="L39" s="11">
        <v>0.1</v>
      </c>
      <c r="M39" s="11">
        <v>0.12</v>
      </c>
      <c r="N39" s="11">
        <v>0.14000000000000001</v>
      </c>
      <c r="O39" s="26"/>
      <c r="P39" s="26"/>
      <c r="Q39" s="26"/>
      <c r="R39" s="26"/>
      <c r="S39" s="26"/>
    </row>
    <row r="40" spans="5:19" x14ac:dyDescent="0.25">
      <c r="E40" s="26"/>
      <c r="F40" s="26"/>
      <c r="G40" s="26"/>
      <c r="H40" s="26"/>
      <c r="I40" s="13" t="s">
        <v>76</v>
      </c>
      <c r="J40" s="12">
        <f>(J39*J38)+(J37*J36)+(J35*J34)+(J33*J32)+(J31*J30)+(J28*J29)</f>
        <v>6.0829999999999995E-2</v>
      </c>
      <c r="K40" s="12">
        <f t="shared" ref="K40:N40" si="11">(K39*K38)+(K37*K36)+(K35*K34)+(K33*K32)+(K31*K30)+(K28*K29)</f>
        <v>6.0829999999999995E-2</v>
      </c>
      <c r="L40" s="12">
        <f t="shared" si="11"/>
        <v>6.0829999999999995E-2</v>
      </c>
      <c r="M40" s="12">
        <f t="shared" si="11"/>
        <v>6.1995999999999996E-2</v>
      </c>
      <c r="N40" s="12">
        <f t="shared" si="11"/>
        <v>6.316200000000001E-2</v>
      </c>
      <c r="O40" s="26"/>
      <c r="P40" s="26"/>
      <c r="Q40" s="26"/>
      <c r="R40" s="26"/>
      <c r="S40" s="26"/>
    </row>
    <row r="41" spans="5:19" x14ac:dyDescent="0.25">
      <c r="E41" s="26"/>
      <c r="F41" s="26"/>
      <c r="G41" s="26"/>
      <c r="H41" s="26"/>
      <c r="I41" s="13" t="s">
        <v>77</v>
      </c>
      <c r="J41" s="44">
        <v>1.71</v>
      </c>
      <c r="K41" s="44">
        <v>1.71</v>
      </c>
      <c r="L41" s="44">
        <v>1.71</v>
      </c>
      <c r="M41" s="44">
        <v>1.71</v>
      </c>
      <c r="N41" s="44">
        <v>1.71</v>
      </c>
      <c r="O41" s="26"/>
      <c r="P41" s="26"/>
      <c r="Q41" s="26"/>
      <c r="R41" s="26"/>
      <c r="S41" s="26"/>
    </row>
    <row r="42" spans="5:19" x14ac:dyDescent="0.25">
      <c r="E42" s="26"/>
      <c r="F42" s="26"/>
      <c r="G42" s="26"/>
      <c r="H42" s="26"/>
      <c r="I42" s="13" t="s">
        <v>83</v>
      </c>
      <c r="J42" s="9">
        <v>2.6499999999999999E-2</v>
      </c>
      <c r="K42" s="9">
        <v>2.6499999999999999E-2</v>
      </c>
      <c r="L42" s="9">
        <v>2.6499999999999999E-2</v>
      </c>
      <c r="M42" s="9">
        <v>2.6499999999999999E-2</v>
      </c>
      <c r="N42" s="9">
        <v>2.6499999999999999E-2</v>
      </c>
      <c r="O42" s="26"/>
      <c r="P42" s="26"/>
      <c r="Q42" s="26"/>
      <c r="R42" s="26"/>
      <c r="S42" s="26"/>
    </row>
    <row r="43" spans="5:19" x14ac:dyDescent="0.25">
      <c r="E43" s="26"/>
      <c r="F43" s="26"/>
      <c r="G43" s="26"/>
      <c r="H43" s="26"/>
      <c r="I43" s="9" t="s">
        <v>54</v>
      </c>
      <c r="J43" s="10">
        <f>(J41*J40)+J42</f>
        <v>0.1305193</v>
      </c>
      <c r="K43" s="10">
        <f>(K41*K40)+K42</f>
        <v>0.1305193</v>
      </c>
      <c r="L43" s="10">
        <f>(L41*L40)+L42</f>
        <v>0.1305193</v>
      </c>
      <c r="M43" s="10">
        <f>(M41*M40)+M42</f>
        <v>0.13251315999999999</v>
      </c>
      <c r="N43" s="10">
        <f>(N41*N40)+N42</f>
        <v>0.13450702</v>
      </c>
      <c r="O43" s="26"/>
      <c r="P43" s="26"/>
      <c r="Q43" s="26"/>
      <c r="R43" s="26"/>
      <c r="S43" s="26"/>
    </row>
    <row r="44" spans="5:19" x14ac:dyDescent="0.25">
      <c r="E44" s="26"/>
      <c r="F44" s="26"/>
      <c r="G44" s="26"/>
      <c r="H44" s="26"/>
      <c r="I44" s="41" t="s">
        <v>55</v>
      </c>
      <c r="J44" s="10">
        <f>1-J25</f>
        <v>0.93599999999999994</v>
      </c>
      <c r="K44" s="10">
        <f t="shared" ref="K44:N44" si="12">1-K25</f>
        <v>0.92999999999999994</v>
      </c>
      <c r="L44" s="10">
        <f t="shared" si="12"/>
        <v>0.92999999999999994</v>
      </c>
      <c r="M44" s="10">
        <f t="shared" si="12"/>
        <v>0.92999999999999994</v>
      </c>
      <c r="N44" s="10">
        <f t="shared" si="12"/>
        <v>0.92999999999999994</v>
      </c>
      <c r="O44" s="26"/>
      <c r="P44" s="26"/>
      <c r="Q44" s="26"/>
      <c r="R44" s="26"/>
      <c r="S44" s="26"/>
    </row>
    <row r="45" spans="5:19" x14ac:dyDescent="0.25">
      <c r="E45" s="26"/>
      <c r="F45" s="26"/>
      <c r="G45" s="26"/>
      <c r="H45" s="26"/>
      <c r="I45" s="9" t="s">
        <v>56</v>
      </c>
      <c r="J45" s="9">
        <f>(J44*J43)+((1-J13)*J24)*J25</f>
        <v>0.12372126480000001</v>
      </c>
      <c r="K45" s="9">
        <f>(K44*K43)+((1-K13)*K24)*K25</f>
        <v>0.12308394899999998</v>
      </c>
      <c r="L45" s="9">
        <f>(L44*L43)+((1-L13)*L24)*L25</f>
        <v>0.12308394899999998</v>
      </c>
      <c r="M45" s="9">
        <f>(M44*M43)+((1-M13)*M24)*M25</f>
        <v>0.12470231569146545</v>
      </c>
      <c r="N45" s="9">
        <f>(N44*N43)+((1-N13)*N24)*N25</f>
        <v>0.12655660549146547</v>
      </c>
      <c r="O45" s="26"/>
      <c r="P45" s="26"/>
      <c r="Q45" s="26"/>
      <c r="R45" s="26"/>
      <c r="S45" s="26"/>
    </row>
    <row r="46" spans="5:19" x14ac:dyDescent="0.25">
      <c r="E46" s="26"/>
      <c r="F46" s="26"/>
      <c r="G46" s="26"/>
      <c r="H46" s="26"/>
      <c r="I46" s="71" t="s">
        <v>109</v>
      </c>
      <c r="J46" s="71"/>
      <c r="K46" s="71"/>
      <c r="L46" s="71"/>
      <c r="M46" s="71"/>
      <c r="N46" s="71"/>
      <c r="O46" s="26"/>
      <c r="P46" s="26"/>
      <c r="Q46" s="26"/>
      <c r="R46" s="26"/>
      <c r="S46" s="26"/>
    </row>
    <row r="47" spans="5:19" x14ac:dyDescent="0.25">
      <c r="E47" s="26"/>
      <c r="F47" s="26"/>
      <c r="G47" s="26"/>
      <c r="H47" s="26"/>
      <c r="I47" s="71"/>
      <c r="J47" s="71"/>
      <c r="K47" s="71"/>
      <c r="L47" s="71"/>
      <c r="M47" s="71"/>
      <c r="N47" s="71"/>
      <c r="O47" s="26"/>
      <c r="P47" s="26"/>
      <c r="Q47" s="26"/>
      <c r="R47" s="26"/>
      <c r="S47" s="26"/>
    </row>
    <row r="48" spans="5:19" x14ac:dyDescent="0.25">
      <c r="E48" s="26"/>
      <c r="F48" s="26"/>
      <c r="G48" s="26"/>
      <c r="H48" s="26"/>
      <c r="I48" s="8" t="s">
        <v>59</v>
      </c>
      <c r="J48" s="9">
        <v>2.6499999999999999E-2</v>
      </c>
      <c r="K48" s="70">
        <f>N21*(1+J48)/(N45-J48)</f>
        <v>707082.38406844833</v>
      </c>
      <c r="L48" s="70"/>
      <c r="M48" s="70"/>
      <c r="N48" s="70"/>
      <c r="O48" s="26"/>
      <c r="P48" s="26"/>
      <c r="Q48" s="26"/>
      <c r="R48" s="26"/>
      <c r="S48" s="26"/>
    </row>
    <row r="49" spans="5:19" x14ac:dyDescent="0.25">
      <c r="E49" s="26"/>
      <c r="F49" s="26"/>
      <c r="G49" s="26"/>
      <c r="H49" s="26"/>
      <c r="I49" s="8" t="s">
        <v>60</v>
      </c>
      <c r="J49" s="68">
        <f>SUM(J21:N21,K48)</f>
        <v>1005761.7096942244</v>
      </c>
      <c r="K49" s="69"/>
      <c r="L49" s="69"/>
      <c r="M49" s="69"/>
      <c r="N49" s="69"/>
      <c r="O49" s="26"/>
      <c r="P49" s="26"/>
      <c r="Q49" s="26"/>
      <c r="R49" s="26"/>
      <c r="S49" s="26"/>
    </row>
    <row r="50" spans="5:19" x14ac:dyDescent="0.25">
      <c r="E50" s="26"/>
      <c r="F50" s="26"/>
      <c r="G50" s="26"/>
      <c r="H50" s="26"/>
      <c r="I50" s="8" t="s">
        <v>62</v>
      </c>
      <c r="J50" s="68">
        <v>41250</v>
      </c>
      <c r="K50" s="69"/>
      <c r="L50" s="69"/>
      <c r="M50" s="69"/>
      <c r="N50" s="69"/>
      <c r="O50" s="26"/>
      <c r="P50" s="26"/>
      <c r="Q50" s="26"/>
      <c r="R50" s="26"/>
      <c r="S50" s="26"/>
    </row>
    <row r="51" spans="5:19" x14ac:dyDescent="0.25">
      <c r="E51" s="26"/>
      <c r="F51" s="26"/>
      <c r="G51" s="26"/>
      <c r="H51" s="26"/>
      <c r="I51" s="8" t="s">
        <v>66</v>
      </c>
      <c r="J51" s="68">
        <f>'[1]AMZN Balance Sheet (4)'!$F$33/1000000</f>
        <v>23495</v>
      </c>
      <c r="K51" s="69"/>
      <c r="L51" s="69"/>
      <c r="M51" s="69"/>
      <c r="N51" s="69"/>
      <c r="O51" s="26"/>
      <c r="P51" s="26"/>
      <c r="Q51" s="26"/>
      <c r="R51" s="26"/>
      <c r="S51" s="26"/>
    </row>
    <row r="52" spans="5:19" x14ac:dyDescent="0.25">
      <c r="E52" s="26"/>
      <c r="F52" s="26"/>
      <c r="G52" s="26"/>
      <c r="H52" s="26"/>
      <c r="I52" s="8" t="s">
        <v>63</v>
      </c>
      <c r="J52" s="68">
        <f>J49+J50-J51</f>
        <v>1023516.7096942244</v>
      </c>
      <c r="K52" s="69"/>
      <c r="L52" s="69"/>
      <c r="M52" s="69"/>
      <c r="N52" s="69"/>
      <c r="O52" s="26"/>
      <c r="P52" s="26"/>
      <c r="Q52" s="26"/>
      <c r="R52" s="26"/>
      <c r="S52" s="26"/>
    </row>
    <row r="53" spans="5:19" x14ac:dyDescent="0.25">
      <c r="E53" s="26"/>
      <c r="F53" s="26"/>
      <c r="G53" s="26"/>
      <c r="H53" s="26"/>
      <c r="I53" s="8" t="s">
        <v>61</v>
      </c>
      <c r="J53" s="68">
        <f>'AMZN Income Statement (3)'!L24/1000000</f>
        <v>500</v>
      </c>
      <c r="K53" s="69"/>
      <c r="L53" s="69"/>
      <c r="M53" s="69"/>
      <c r="N53" s="69"/>
      <c r="O53" s="26"/>
      <c r="P53" s="26"/>
      <c r="Q53" s="26"/>
      <c r="R53" s="26"/>
      <c r="S53" s="26"/>
    </row>
    <row r="54" spans="5:19" x14ac:dyDescent="0.25">
      <c r="E54" s="26"/>
      <c r="F54" s="26"/>
      <c r="G54" s="26"/>
      <c r="H54" s="26"/>
      <c r="I54" s="8" t="s">
        <v>67</v>
      </c>
      <c r="J54" s="68">
        <f>J52/J53</f>
        <v>2047.0334193884489</v>
      </c>
      <c r="K54" s="69"/>
      <c r="L54" s="69"/>
      <c r="M54" s="69"/>
      <c r="N54" s="69"/>
      <c r="O54" s="26"/>
      <c r="P54" s="26"/>
      <c r="Q54" s="26"/>
      <c r="R54" s="26"/>
      <c r="S54" s="26"/>
    </row>
    <row r="55" spans="5:19" x14ac:dyDescent="0.25">
      <c r="E55" s="26"/>
      <c r="F55" s="26"/>
      <c r="G55" s="26"/>
      <c r="H55" s="26"/>
      <c r="I55" s="8" t="s">
        <v>64</v>
      </c>
      <c r="J55" s="68">
        <v>1640</v>
      </c>
      <c r="K55" s="69"/>
      <c r="L55" s="69"/>
      <c r="M55" s="69"/>
      <c r="N55" s="69"/>
      <c r="O55" s="26"/>
      <c r="P55" s="26"/>
      <c r="Q55" s="26"/>
      <c r="R55" s="26"/>
      <c r="S55" s="26"/>
    </row>
    <row r="56" spans="5:19" x14ac:dyDescent="0.25">
      <c r="E56" s="26"/>
      <c r="F56" s="26"/>
      <c r="G56" s="26"/>
      <c r="H56" s="26"/>
      <c r="I56" s="8" t="s">
        <v>65</v>
      </c>
      <c r="J56" s="67">
        <f>(J54-J55)/J55</f>
        <v>0.24819110938320055</v>
      </c>
      <c r="K56" s="67"/>
      <c r="L56" s="67"/>
      <c r="M56" s="67"/>
      <c r="N56" s="67"/>
      <c r="O56" s="26"/>
      <c r="P56" s="26"/>
      <c r="Q56" s="26"/>
      <c r="R56" s="26"/>
      <c r="S56" s="26"/>
    </row>
    <row r="57" spans="5:19" x14ac:dyDescent="0.25"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5:19" x14ac:dyDescent="0.25"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5:19" x14ac:dyDescent="0.25"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5:19" x14ac:dyDescent="0.25"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5:19" x14ac:dyDescent="0.25"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5:19" x14ac:dyDescent="0.25"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5:19" x14ac:dyDescent="0.25"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5:19" x14ac:dyDescent="0.25"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5:18" x14ac:dyDescent="0.25"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5:18" x14ac:dyDescent="0.25"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5:18" x14ac:dyDescent="0.25"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5:18" x14ac:dyDescent="0.25"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5:18" x14ac:dyDescent="0.25"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5:18" x14ac:dyDescent="0.25"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5:18" x14ac:dyDescent="0.25"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5:18" x14ac:dyDescent="0.25"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5:18" x14ac:dyDescent="0.25"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5:18" x14ac:dyDescent="0.25">
      <c r="E74" s="26"/>
      <c r="F74" s="26"/>
      <c r="G74" s="26"/>
      <c r="H74" s="26"/>
    </row>
    <row r="75" spans="5:18" x14ac:dyDescent="0.25">
      <c r="E75" s="26"/>
      <c r="F75" s="26"/>
      <c r="G75" s="26"/>
      <c r="H75" s="26"/>
    </row>
    <row r="76" spans="5:18" x14ac:dyDescent="0.25">
      <c r="E76" s="26"/>
      <c r="F76" s="26"/>
      <c r="G76" s="26"/>
      <c r="H76" s="26"/>
    </row>
    <row r="77" spans="5:18" x14ac:dyDescent="0.25">
      <c r="E77" s="26"/>
      <c r="F77" s="26"/>
      <c r="G77" s="26"/>
      <c r="H77" s="26"/>
    </row>
    <row r="78" spans="5:18" x14ac:dyDescent="0.25">
      <c r="E78" s="26"/>
      <c r="F78" s="26"/>
      <c r="G78" s="26"/>
      <c r="H78" s="26"/>
    </row>
    <row r="79" spans="5:18" x14ac:dyDescent="0.25">
      <c r="E79" s="26"/>
      <c r="F79" s="26"/>
      <c r="G79" s="26"/>
      <c r="H79" s="26"/>
    </row>
    <row r="80" spans="5:18" x14ac:dyDescent="0.25">
      <c r="E80" s="26"/>
      <c r="F80" s="26"/>
      <c r="G80" s="26"/>
      <c r="H80" s="26"/>
    </row>
    <row r="81" spans="5:8" x14ac:dyDescent="0.25">
      <c r="E81" s="26"/>
      <c r="F81" s="26"/>
      <c r="G81" s="26"/>
      <c r="H81" s="26"/>
    </row>
    <row r="82" spans="5:8" x14ac:dyDescent="0.25">
      <c r="E82" s="26"/>
      <c r="F82" s="26"/>
      <c r="G82" s="26"/>
      <c r="H82" s="26"/>
    </row>
    <row r="83" spans="5:8" x14ac:dyDescent="0.25">
      <c r="E83" s="26"/>
      <c r="F83" s="26"/>
      <c r="G83" s="26"/>
      <c r="H83" s="26"/>
    </row>
    <row r="84" spans="5:8" x14ac:dyDescent="0.25">
      <c r="E84" s="26"/>
      <c r="F84" s="26"/>
      <c r="G84" s="26"/>
      <c r="H84" s="26"/>
    </row>
    <row r="85" spans="5:8" x14ac:dyDescent="0.25">
      <c r="E85" s="26"/>
      <c r="F85" s="26"/>
      <c r="G85" s="26"/>
      <c r="H85" s="26"/>
    </row>
    <row r="86" spans="5:8" x14ac:dyDescent="0.25">
      <c r="E86" s="26"/>
      <c r="F86" s="26"/>
      <c r="G86" s="26"/>
      <c r="H86" s="26"/>
    </row>
    <row r="87" spans="5:8" x14ac:dyDescent="0.25">
      <c r="E87" s="26"/>
      <c r="F87" s="26"/>
      <c r="G87" s="26"/>
      <c r="H87" s="26"/>
    </row>
    <row r="88" spans="5:8" x14ac:dyDescent="0.25">
      <c r="E88" s="26"/>
      <c r="F88" s="26"/>
      <c r="G88" s="26"/>
      <c r="H88" s="26"/>
    </row>
    <row r="89" spans="5:8" x14ac:dyDescent="0.25">
      <c r="E89" s="26"/>
      <c r="F89" s="26"/>
      <c r="G89" s="26"/>
      <c r="H89" s="26"/>
    </row>
    <row r="90" spans="5:8" x14ac:dyDescent="0.25">
      <c r="E90" s="26"/>
      <c r="F90" s="26"/>
      <c r="G90" s="26"/>
      <c r="H90" s="26"/>
    </row>
    <row r="91" spans="5:8" x14ac:dyDescent="0.25">
      <c r="E91" s="26"/>
      <c r="F91" s="26"/>
      <c r="G91" s="26"/>
      <c r="H91" s="26"/>
    </row>
    <row r="92" spans="5:8" x14ac:dyDescent="0.25">
      <c r="E92" s="26"/>
      <c r="F92" s="26"/>
      <c r="G92" s="26"/>
      <c r="H92" s="26"/>
    </row>
    <row r="93" spans="5:8" x14ac:dyDescent="0.25">
      <c r="E93" s="26"/>
      <c r="F93" s="26"/>
      <c r="G93" s="26"/>
      <c r="H93" s="26"/>
    </row>
    <row r="94" spans="5:8" x14ac:dyDescent="0.25">
      <c r="E94" s="26"/>
      <c r="F94" s="26"/>
      <c r="G94" s="26"/>
      <c r="H94" s="26"/>
    </row>
    <row r="95" spans="5:8" x14ac:dyDescent="0.25">
      <c r="E95" s="26"/>
      <c r="F95" s="26"/>
      <c r="G95" s="26"/>
      <c r="H95" s="26"/>
    </row>
    <row r="96" spans="5:8" x14ac:dyDescent="0.25">
      <c r="E96" s="26"/>
      <c r="F96" s="26"/>
      <c r="G96" s="26"/>
      <c r="H96" s="26"/>
    </row>
    <row r="97" spans="5:8" x14ac:dyDescent="0.25">
      <c r="E97" s="26"/>
      <c r="F97" s="26"/>
      <c r="G97" s="26"/>
      <c r="H97" s="26"/>
    </row>
    <row r="98" spans="5:8" x14ac:dyDescent="0.25">
      <c r="E98" s="26"/>
      <c r="F98" s="26"/>
      <c r="G98" s="26"/>
      <c r="H98" s="26"/>
    </row>
    <row r="99" spans="5:8" x14ac:dyDescent="0.25">
      <c r="E99" s="26"/>
      <c r="F99" s="26"/>
      <c r="G99" s="26"/>
      <c r="H99" s="26"/>
    </row>
    <row r="100" spans="5:8" x14ac:dyDescent="0.25">
      <c r="E100" s="26"/>
      <c r="F100" s="26"/>
      <c r="G100" s="26"/>
      <c r="H100" s="26"/>
    </row>
    <row r="101" spans="5:8" x14ac:dyDescent="0.25">
      <c r="E101" s="26"/>
      <c r="F101" s="26"/>
      <c r="G101" s="26"/>
      <c r="H101" s="26"/>
    </row>
    <row r="102" spans="5:8" x14ac:dyDescent="0.25">
      <c r="E102" s="26"/>
      <c r="F102" s="26"/>
      <c r="G102" s="26"/>
      <c r="H102" s="26"/>
    </row>
    <row r="103" spans="5:8" x14ac:dyDescent="0.25">
      <c r="E103" s="26"/>
      <c r="F103" s="26"/>
      <c r="G103" s="26"/>
      <c r="H103" s="26"/>
    </row>
    <row r="104" spans="5:8" x14ac:dyDescent="0.25">
      <c r="E104" s="26"/>
      <c r="F104" s="26"/>
      <c r="G104" s="26"/>
      <c r="H104" s="26"/>
    </row>
    <row r="105" spans="5:8" x14ac:dyDescent="0.25">
      <c r="E105" s="26"/>
      <c r="F105" s="26"/>
      <c r="G105" s="26"/>
      <c r="H105" s="26"/>
    </row>
    <row r="106" spans="5:8" x14ac:dyDescent="0.25">
      <c r="E106" s="26"/>
      <c r="F106" s="26"/>
      <c r="G106" s="26"/>
      <c r="H106" s="26"/>
    </row>
    <row r="107" spans="5:8" x14ac:dyDescent="0.25">
      <c r="E107" s="26"/>
      <c r="F107" s="26"/>
      <c r="G107" s="26"/>
      <c r="H107" s="26"/>
    </row>
    <row r="108" spans="5:8" x14ac:dyDescent="0.25">
      <c r="E108" s="26"/>
      <c r="F108" s="26"/>
      <c r="G108" s="26"/>
      <c r="H108" s="26"/>
    </row>
    <row r="109" spans="5:8" x14ac:dyDescent="0.25">
      <c r="E109" s="26"/>
      <c r="F109" s="26"/>
      <c r="G109" s="26"/>
      <c r="H109" s="26"/>
    </row>
    <row r="110" spans="5:8" x14ac:dyDescent="0.25">
      <c r="E110" s="26"/>
      <c r="F110" s="26"/>
      <c r="G110" s="26"/>
      <c r="H110" s="26"/>
    </row>
    <row r="111" spans="5:8" x14ac:dyDescent="0.25">
      <c r="E111" s="26"/>
      <c r="F111" s="26"/>
      <c r="G111" s="26"/>
      <c r="H111" s="26"/>
    </row>
    <row r="112" spans="5:8" x14ac:dyDescent="0.25">
      <c r="E112" s="26"/>
      <c r="F112" s="26"/>
      <c r="G112" s="26"/>
      <c r="H112" s="26"/>
    </row>
    <row r="113" spans="5:8" x14ac:dyDescent="0.25">
      <c r="E113" s="26"/>
      <c r="F113" s="26"/>
      <c r="G113" s="26"/>
      <c r="H113" s="26"/>
    </row>
    <row r="114" spans="5:8" x14ac:dyDescent="0.25">
      <c r="E114" s="26"/>
      <c r="F114" s="26"/>
      <c r="G114" s="26"/>
      <c r="H114" s="26"/>
    </row>
    <row r="115" spans="5:8" x14ac:dyDescent="0.25">
      <c r="E115" s="26"/>
      <c r="F115" s="26"/>
      <c r="G115" s="26"/>
      <c r="H115" s="26"/>
    </row>
    <row r="116" spans="5:8" x14ac:dyDescent="0.25">
      <c r="E116" s="26"/>
      <c r="F116" s="26"/>
      <c r="G116" s="26"/>
      <c r="H116" s="26"/>
    </row>
    <row r="117" spans="5:8" x14ac:dyDescent="0.25">
      <c r="E117" s="26"/>
      <c r="F117" s="26"/>
      <c r="G117" s="26"/>
      <c r="H117" s="26"/>
    </row>
    <row r="118" spans="5:8" x14ac:dyDescent="0.25">
      <c r="E118" s="26"/>
      <c r="F118" s="26"/>
      <c r="G118" s="26"/>
      <c r="H118" s="26"/>
    </row>
    <row r="119" spans="5:8" x14ac:dyDescent="0.25">
      <c r="E119" s="26"/>
      <c r="F119" s="26"/>
      <c r="G119" s="26"/>
      <c r="H119" s="26"/>
    </row>
    <row r="120" spans="5:8" x14ac:dyDescent="0.25">
      <c r="E120" s="26"/>
      <c r="F120" s="26"/>
      <c r="G120" s="26"/>
      <c r="H120" s="26"/>
    </row>
    <row r="121" spans="5:8" x14ac:dyDescent="0.25">
      <c r="E121" s="26"/>
      <c r="F121" s="26"/>
      <c r="G121" s="26"/>
      <c r="H121" s="26"/>
    </row>
    <row r="122" spans="5:8" x14ac:dyDescent="0.25">
      <c r="E122" s="26"/>
      <c r="F122" s="26"/>
      <c r="G122" s="26"/>
      <c r="H122" s="26"/>
    </row>
    <row r="123" spans="5:8" x14ac:dyDescent="0.25">
      <c r="E123" s="26"/>
      <c r="F123" s="26"/>
      <c r="G123" s="26"/>
      <c r="H123" s="26"/>
    </row>
    <row r="124" spans="5:8" x14ac:dyDescent="0.25">
      <c r="E124" s="26"/>
      <c r="F124" s="26"/>
      <c r="G124" s="26"/>
      <c r="H124" s="26"/>
    </row>
    <row r="125" spans="5:8" x14ac:dyDescent="0.25">
      <c r="E125" s="26"/>
      <c r="F125" s="26"/>
      <c r="G125" s="26"/>
      <c r="H125" s="26"/>
    </row>
    <row r="126" spans="5:8" x14ac:dyDescent="0.25">
      <c r="E126" s="26"/>
      <c r="F126" s="26"/>
      <c r="G126" s="26"/>
      <c r="H126" s="26"/>
    </row>
    <row r="127" spans="5:8" x14ac:dyDescent="0.25">
      <c r="E127" s="26"/>
      <c r="F127" s="26"/>
      <c r="G127" s="26"/>
      <c r="H127" s="26"/>
    </row>
    <row r="128" spans="5:8" x14ac:dyDescent="0.25">
      <c r="E128" s="26"/>
      <c r="F128" s="26"/>
      <c r="G128" s="26"/>
      <c r="H128" s="26"/>
    </row>
    <row r="129" spans="5:8" x14ac:dyDescent="0.25">
      <c r="E129" s="26"/>
      <c r="F129" s="26"/>
      <c r="G129" s="26"/>
      <c r="H129" s="26"/>
    </row>
    <row r="130" spans="5:8" x14ac:dyDescent="0.25">
      <c r="E130" s="26"/>
      <c r="F130" s="26"/>
      <c r="G130" s="26"/>
      <c r="H130" s="26"/>
    </row>
    <row r="131" spans="5:8" x14ac:dyDescent="0.25">
      <c r="E131" s="26"/>
      <c r="F131" s="26"/>
      <c r="G131" s="26"/>
      <c r="H131" s="26"/>
    </row>
    <row r="132" spans="5:8" x14ac:dyDescent="0.25">
      <c r="E132" s="26"/>
      <c r="F132" s="26"/>
      <c r="G132" s="26"/>
      <c r="H132" s="26"/>
    </row>
    <row r="133" spans="5:8" x14ac:dyDescent="0.25">
      <c r="E133" s="26"/>
      <c r="F133" s="26"/>
      <c r="G133" s="26"/>
      <c r="H133" s="26"/>
    </row>
  </sheetData>
  <mergeCells count="12">
    <mergeCell ref="I46:N47"/>
    <mergeCell ref="I26:N27"/>
    <mergeCell ref="I22:N23"/>
    <mergeCell ref="J52:N52"/>
    <mergeCell ref="J53:N53"/>
    <mergeCell ref="J56:N56"/>
    <mergeCell ref="J51:N51"/>
    <mergeCell ref="K48:N48"/>
    <mergeCell ref="J49:N49"/>
    <mergeCell ref="J50:N50"/>
    <mergeCell ref="J54:N54"/>
    <mergeCell ref="J55:N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B7460-068F-4E9E-BB37-63BD8461DDE5}">
  <dimension ref="A1:AR77"/>
  <sheetViews>
    <sheetView topLeftCell="A53" workbookViewId="0">
      <selection activeCell="AA20" sqref="AA20"/>
    </sheetView>
  </sheetViews>
  <sheetFormatPr defaultRowHeight="15" x14ac:dyDescent="0.25"/>
  <cols>
    <col min="5" max="5" width="17" bestFit="1" customWidth="1"/>
    <col min="6" max="6" width="7.5703125" bestFit="1" customWidth="1"/>
    <col min="7" max="7" width="9.5703125" bestFit="1" customWidth="1"/>
    <col min="11" max="11" width="16.42578125" bestFit="1" customWidth="1"/>
    <col min="12" max="12" width="14" bestFit="1" customWidth="1"/>
    <col min="15" max="15" width="20.28515625" bestFit="1" customWidth="1"/>
    <col min="19" max="19" width="17" bestFit="1" customWidth="1"/>
    <col min="20" max="20" width="10.42578125" bestFit="1" customWidth="1"/>
    <col min="23" max="23" width="16.42578125" bestFit="1" customWidth="1"/>
  </cols>
  <sheetData>
    <row r="1" spans="1:44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4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4" x14ac:dyDescent="0.25">
      <c r="A3" s="26"/>
      <c r="B3" s="2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</row>
    <row r="4" spans="1:44" x14ac:dyDescent="0.25">
      <c r="A4" s="26"/>
      <c r="B4" s="2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44" x14ac:dyDescent="0.25">
      <c r="A5" s="26"/>
      <c r="B5" s="2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</row>
    <row r="6" spans="1:44" ht="15.75" thickBot="1" x14ac:dyDescent="0.3">
      <c r="A6" s="26"/>
      <c r="B6" s="2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4" ht="18.75" x14ac:dyDescent="0.3">
      <c r="A7" s="26"/>
      <c r="B7" s="26"/>
      <c r="C7" s="46"/>
      <c r="D7" s="46"/>
      <c r="E7" s="72" t="s">
        <v>110</v>
      </c>
      <c r="F7" s="73"/>
      <c r="G7" s="47" t="s">
        <v>69</v>
      </c>
      <c r="H7" s="26"/>
      <c r="I7" s="46"/>
      <c r="J7" s="46"/>
      <c r="K7" s="72" t="s">
        <v>111</v>
      </c>
      <c r="L7" s="73"/>
      <c r="M7" s="47" t="s">
        <v>69</v>
      </c>
      <c r="N7" s="46"/>
      <c r="O7" s="72" t="s">
        <v>112</v>
      </c>
      <c r="P7" s="73" t="s">
        <v>113</v>
      </c>
      <c r="Q7" s="47" t="s">
        <v>69</v>
      </c>
      <c r="R7" s="46"/>
      <c r="S7" s="72" t="s">
        <v>114</v>
      </c>
      <c r="T7" s="73"/>
      <c r="U7" s="47" t="s">
        <v>69</v>
      </c>
      <c r="V7" s="46"/>
      <c r="W7" s="72" t="s">
        <v>115</v>
      </c>
      <c r="X7" s="73" t="s">
        <v>116</v>
      </c>
      <c r="Y7" s="47" t="s">
        <v>69</v>
      </c>
      <c r="Z7" s="4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4" x14ac:dyDescent="0.25">
      <c r="A8" s="26"/>
      <c r="B8" s="26"/>
      <c r="C8" s="46"/>
      <c r="D8" s="46"/>
      <c r="E8" s="48" t="s">
        <v>117</v>
      </c>
      <c r="F8" s="49">
        <v>84.906006503953691</v>
      </c>
      <c r="G8" s="50">
        <v>0.1</v>
      </c>
      <c r="H8" s="51"/>
      <c r="I8" s="46"/>
      <c r="J8" s="46"/>
      <c r="K8" s="48" t="s">
        <v>117</v>
      </c>
      <c r="L8" s="49">
        <v>28.740633010864258</v>
      </c>
      <c r="M8" s="50">
        <v>0.1</v>
      </c>
      <c r="N8" s="46"/>
      <c r="O8" s="48" t="s">
        <v>117</v>
      </c>
      <c r="P8" s="49">
        <v>18.129082780899459</v>
      </c>
      <c r="Q8" s="50">
        <v>0.1</v>
      </c>
      <c r="R8" s="46"/>
      <c r="S8" s="48" t="s">
        <v>117</v>
      </c>
      <c r="T8" s="49">
        <v>3.3914717737593771</v>
      </c>
      <c r="U8" s="50">
        <v>0.1</v>
      </c>
      <c r="V8" s="46"/>
      <c r="W8" s="48" t="s">
        <v>117</v>
      </c>
      <c r="X8" s="49">
        <v>45.560291133410914</v>
      </c>
      <c r="Y8" s="50">
        <v>0.15</v>
      </c>
      <c r="Z8" s="4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4" x14ac:dyDescent="0.25">
      <c r="A9" s="26"/>
      <c r="B9" s="26"/>
      <c r="C9" s="46"/>
      <c r="D9" s="46"/>
      <c r="E9" s="48" t="s">
        <v>118</v>
      </c>
      <c r="F9" s="49">
        <v>36.387834168069745</v>
      </c>
      <c r="G9" s="50">
        <v>0.25</v>
      </c>
      <c r="H9" s="51"/>
      <c r="I9" s="46"/>
      <c r="J9" s="46"/>
      <c r="K9" s="48" t="s">
        <v>118</v>
      </c>
      <c r="L9" s="49">
        <v>47.092506408691406</v>
      </c>
      <c r="M9" s="50">
        <v>0.25</v>
      </c>
      <c r="N9" s="46"/>
      <c r="O9" s="48" t="s">
        <v>118</v>
      </c>
      <c r="P9" s="49">
        <v>6.3136629894190044</v>
      </c>
      <c r="Q9" s="50">
        <v>0.25</v>
      </c>
      <c r="R9" s="46"/>
      <c r="S9" s="48" t="s">
        <v>118</v>
      </c>
      <c r="T9" s="49">
        <v>8.244817036480546</v>
      </c>
      <c r="U9" s="50">
        <v>0.25</v>
      </c>
      <c r="V9" s="46"/>
      <c r="W9" s="48" t="s">
        <v>118</v>
      </c>
      <c r="X9" s="49">
        <v>26.402638298772615</v>
      </c>
      <c r="Y9" s="50">
        <v>0.3</v>
      </c>
      <c r="Z9" s="4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</row>
    <row r="10" spans="1:44" x14ac:dyDescent="0.25">
      <c r="A10" s="26"/>
      <c r="B10" s="26"/>
      <c r="C10" s="46"/>
      <c r="D10" s="46"/>
      <c r="E10" s="48" t="s">
        <v>119</v>
      </c>
      <c r="F10" s="49">
        <v>20.66874584672086</v>
      </c>
      <c r="G10" s="50">
        <v>0.2</v>
      </c>
      <c r="H10" s="51"/>
      <c r="I10" s="46"/>
      <c r="J10" s="46"/>
      <c r="K10" s="48" t="s">
        <v>119</v>
      </c>
      <c r="L10" s="49">
        <v>11.360175132751465</v>
      </c>
      <c r="M10" s="50">
        <v>0.2</v>
      </c>
      <c r="N10" s="46"/>
      <c r="O10" s="48" t="s">
        <v>119</v>
      </c>
      <c r="P10" s="49">
        <v>4.0442645949677329</v>
      </c>
      <c r="Q10" s="50">
        <v>0.2</v>
      </c>
      <c r="R10" s="46"/>
      <c r="S10" s="48" t="s">
        <v>119</v>
      </c>
      <c r="T10" s="49">
        <v>0.56751098071890038</v>
      </c>
      <c r="U10" s="50">
        <v>0.2</v>
      </c>
      <c r="V10" s="46"/>
      <c r="W10" s="48" t="s">
        <v>119</v>
      </c>
      <c r="X10" s="49">
        <v>15.997163993737143</v>
      </c>
      <c r="Y10" s="50">
        <v>0.2</v>
      </c>
      <c r="Z10" s="4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</row>
    <row r="11" spans="1:44" x14ac:dyDescent="0.25">
      <c r="A11" s="26"/>
      <c r="B11" s="26"/>
      <c r="C11" s="46"/>
      <c r="D11" s="46"/>
      <c r="E11" s="48" t="s">
        <v>120</v>
      </c>
      <c r="F11" s="49">
        <v>25.77325175742607</v>
      </c>
      <c r="G11" s="50">
        <v>0.1</v>
      </c>
      <c r="H11" s="51"/>
      <c r="I11" s="46"/>
      <c r="J11" s="46"/>
      <c r="K11" s="48" t="s">
        <v>120</v>
      </c>
      <c r="L11" s="49">
        <v>16.578845977783203</v>
      </c>
      <c r="M11" s="50">
        <v>0.1</v>
      </c>
      <c r="N11" s="46"/>
      <c r="O11" s="48" t="s">
        <v>120</v>
      </c>
      <c r="P11" s="49">
        <v>4.3842489228965569</v>
      </c>
      <c r="Q11" s="50">
        <v>0.1</v>
      </c>
      <c r="R11" s="46"/>
      <c r="S11" s="48" t="s">
        <v>120</v>
      </c>
      <c r="T11" s="49">
        <v>5.6726305745958534</v>
      </c>
      <c r="U11" s="50">
        <v>0.1</v>
      </c>
      <c r="V11" s="46"/>
      <c r="W11" s="48" t="s">
        <v>120</v>
      </c>
      <c r="X11" s="49">
        <v>34.0923649111255</v>
      </c>
      <c r="Y11" s="50">
        <v>0.15</v>
      </c>
      <c r="Z11" s="4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</row>
    <row r="12" spans="1:44" x14ac:dyDescent="0.25">
      <c r="A12" s="26"/>
      <c r="B12" s="26"/>
      <c r="C12" s="46"/>
      <c r="D12" s="46"/>
      <c r="E12" s="48" t="s">
        <v>121</v>
      </c>
      <c r="F12" s="49">
        <v>133.16044593924906</v>
      </c>
      <c r="G12" s="50">
        <v>0.15</v>
      </c>
      <c r="H12" s="51"/>
      <c r="I12" s="46"/>
      <c r="J12" s="46"/>
      <c r="K12" s="48" t="s">
        <v>121</v>
      </c>
      <c r="L12" s="49">
        <v>96.171615600585938</v>
      </c>
      <c r="M12" s="50">
        <v>0.15</v>
      </c>
      <c r="N12" s="46"/>
      <c r="O12" s="48" t="s">
        <v>121</v>
      </c>
      <c r="P12" s="49">
        <v>29.741540072815049</v>
      </c>
      <c r="Q12" s="50">
        <v>0.15</v>
      </c>
      <c r="R12" s="46"/>
      <c r="S12" s="48" t="s">
        <v>121</v>
      </c>
      <c r="T12" s="49">
        <v>9.864858642180133</v>
      </c>
      <c r="U12" s="50">
        <v>0.15</v>
      </c>
      <c r="V12" s="46"/>
      <c r="W12" s="48" t="s">
        <v>121</v>
      </c>
      <c r="X12" s="49">
        <v>0</v>
      </c>
      <c r="Y12" s="50">
        <v>0</v>
      </c>
      <c r="Z12" s="4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</row>
    <row r="13" spans="1:44" x14ac:dyDescent="0.25">
      <c r="A13" s="26"/>
      <c r="B13" s="26"/>
      <c r="C13" s="46"/>
      <c r="D13" s="46"/>
      <c r="E13" s="48" t="s">
        <v>122</v>
      </c>
      <c r="F13" s="49">
        <v>13.884207597103801</v>
      </c>
      <c r="G13" s="50">
        <v>0.2</v>
      </c>
      <c r="H13" s="51"/>
      <c r="I13" s="46"/>
      <c r="J13" s="46"/>
      <c r="K13" s="48" t="s">
        <v>122</v>
      </c>
      <c r="L13" s="49">
        <v>7.7181429862976074</v>
      </c>
      <c r="M13" s="50">
        <v>0.2</v>
      </c>
      <c r="N13" s="46"/>
      <c r="O13" s="48" t="s">
        <v>122</v>
      </c>
      <c r="P13" s="49">
        <v>7.7181429862976074</v>
      </c>
      <c r="Q13" s="50">
        <v>0.2</v>
      </c>
      <c r="R13" s="46"/>
      <c r="S13" s="48" t="s">
        <v>122</v>
      </c>
      <c r="T13" s="49">
        <v>0.50583359473171507</v>
      </c>
      <c r="U13" s="50">
        <v>0.2</v>
      </c>
      <c r="V13" s="46"/>
      <c r="W13" s="48" t="s">
        <v>122</v>
      </c>
      <c r="X13" s="49">
        <v>10.705633902725189</v>
      </c>
      <c r="Y13" s="50">
        <v>0.2</v>
      </c>
      <c r="Z13" s="4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</row>
    <row r="14" spans="1:44" ht="15.75" thickBot="1" x14ac:dyDescent="0.3">
      <c r="A14" s="26"/>
      <c r="B14" s="26"/>
      <c r="C14" s="46"/>
      <c r="D14" s="46"/>
      <c r="E14" s="52" t="s">
        <v>123</v>
      </c>
      <c r="F14" s="53">
        <v>47.049541947807704</v>
      </c>
      <c r="G14" s="54">
        <v>1</v>
      </c>
      <c r="H14" s="51"/>
      <c r="I14" s="46"/>
      <c r="J14" s="46"/>
      <c r="K14" s="52" t="s">
        <v>123</v>
      </c>
      <c r="L14" s="53">
        <v>34.5464804649353</v>
      </c>
      <c r="M14" s="54">
        <v>1</v>
      </c>
      <c r="N14" s="46"/>
      <c r="O14" s="52" t="s">
        <v>123</v>
      </c>
      <c r="P14" s="53">
        <v>10.643461444909679</v>
      </c>
      <c r="Q14" s="54">
        <v>1</v>
      </c>
      <c r="R14" s="46"/>
      <c r="S14" s="52" t="s">
        <v>123</v>
      </c>
      <c r="T14" s="53">
        <v>4.662012205372803</v>
      </c>
      <c r="U14" s="54">
        <v>1</v>
      </c>
      <c r="V14" s="46"/>
      <c r="W14" s="52" t="s">
        <v>123</v>
      </c>
      <c r="X14" s="53">
        <f>(X8*Y8)+(X9*Y9)+(X10*Y10)+(X11*Y11)+(X13*Y13)</f>
        <v>25.209249475604711</v>
      </c>
      <c r="Y14" s="54">
        <f>SUM(Y8:Y13)</f>
        <v>1</v>
      </c>
      <c r="Z14" s="4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44" x14ac:dyDescent="0.25">
      <c r="A15" s="26"/>
      <c r="B15" s="26"/>
      <c r="C15" s="46"/>
      <c r="D15" s="46"/>
      <c r="E15" s="46"/>
      <c r="F15" s="46"/>
      <c r="G15" s="26"/>
      <c r="H15" s="26"/>
      <c r="I15" s="46"/>
      <c r="J15" s="46"/>
      <c r="K15" s="26"/>
      <c r="L15" s="49"/>
      <c r="M15" s="55"/>
      <c r="N15" s="46"/>
      <c r="O15" s="26"/>
      <c r="P15" s="49"/>
      <c r="Q15" s="55"/>
      <c r="R15" s="46"/>
      <c r="S15" s="46"/>
      <c r="T15" s="46"/>
      <c r="U15" s="46"/>
      <c r="V15" s="46"/>
      <c r="W15" s="46"/>
      <c r="X15" s="46"/>
      <c r="Y15" s="46"/>
      <c r="Z15" s="4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44" ht="15.75" thickBot="1" x14ac:dyDescent="0.3">
      <c r="A16" s="26"/>
      <c r="B16" s="26"/>
      <c r="C16" s="46"/>
      <c r="D16" s="46"/>
      <c r="E16" s="26"/>
      <c r="F16" s="49"/>
      <c r="G16" s="51"/>
      <c r="H16" s="51"/>
      <c r="I16" s="46"/>
      <c r="J16" s="46"/>
      <c r="K16" s="26"/>
      <c r="L16" s="49"/>
      <c r="M16" s="51"/>
      <c r="N16" s="46"/>
      <c r="O16" s="26"/>
      <c r="P16" s="49"/>
      <c r="Q16" s="51"/>
      <c r="R16" s="46"/>
      <c r="S16" s="46"/>
      <c r="T16" s="46"/>
      <c r="U16" s="46"/>
      <c r="V16" s="46"/>
      <c r="W16" s="46"/>
      <c r="X16" s="46"/>
      <c r="Y16" s="46"/>
      <c r="Z16" s="4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</row>
    <row r="17" spans="1:40" ht="19.5" thickBot="1" x14ac:dyDescent="0.35">
      <c r="A17" s="26"/>
      <c r="B17" s="26"/>
      <c r="C17" s="46"/>
      <c r="D17" s="46"/>
      <c r="E17" s="72" t="s">
        <v>94</v>
      </c>
      <c r="F17" s="73"/>
      <c r="G17" s="47" t="s">
        <v>69</v>
      </c>
      <c r="H17" s="56"/>
      <c r="I17" s="46"/>
      <c r="J17" s="46"/>
      <c r="K17" s="46"/>
      <c r="L17" s="46"/>
      <c r="M17" s="51"/>
      <c r="N17" s="46"/>
      <c r="O17" s="36" t="s">
        <v>124</v>
      </c>
      <c r="P17" s="57">
        <v>88.69</v>
      </c>
      <c r="Q17" s="51"/>
      <c r="R17" s="46"/>
      <c r="S17" s="58" t="s">
        <v>125</v>
      </c>
      <c r="T17" s="57">
        <v>477.93244934082031</v>
      </c>
      <c r="U17" s="46"/>
      <c r="V17" s="46"/>
      <c r="W17" s="58" t="s">
        <v>126</v>
      </c>
      <c r="X17" s="57">
        <v>35.292793273925781</v>
      </c>
      <c r="Y17" s="46"/>
      <c r="Z17" s="4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</row>
    <row r="18" spans="1:40" ht="15.75" thickBot="1" x14ac:dyDescent="0.3">
      <c r="A18" s="26"/>
      <c r="B18" s="26"/>
      <c r="C18" s="46"/>
      <c r="D18" s="46"/>
      <c r="E18" s="48" t="s">
        <v>127</v>
      </c>
      <c r="F18" s="59">
        <v>0.26600000000000001</v>
      </c>
      <c r="G18" s="50">
        <v>0.6</v>
      </c>
      <c r="H18" s="55"/>
      <c r="I18" s="46"/>
      <c r="J18" s="46"/>
      <c r="K18" s="58" t="s">
        <v>128</v>
      </c>
      <c r="L18" s="57">
        <v>232887</v>
      </c>
      <c r="M18" s="51"/>
      <c r="N18" s="46"/>
      <c r="O18" s="52" t="s">
        <v>129</v>
      </c>
      <c r="P18" s="60">
        <v>943.96859554903938</v>
      </c>
      <c r="Q18" s="51"/>
      <c r="R18" s="46"/>
      <c r="S18" s="61" t="s">
        <v>129</v>
      </c>
      <c r="T18" s="60">
        <v>2228.1269121706232</v>
      </c>
      <c r="U18" s="46"/>
      <c r="V18" s="46"/>
      <c r="W18" s="61" t="s">
        <v>129</v>
      </c>
      <c r="X18" s="60">
        <f>X17*X14</f>
        <v>889.70483033333892</v>
      </c>
      <c r="Y18" s="46"/>
      <c r="Z18" s="4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0" x14ac:dyDescent="0.25">
      <c r="A19" s="26"/>
      <c r="B19" s="26"/>
      <c r="C19" s="46"/>
      <c r="D19" s="46"/>
      <c r="E19" s="48" t="s">
        <v>130</v>
      </c>
      <c r="F19" s="59">
        <v>3.42</v>
      </c>
      <c r="G19" s="50">
        <v>0.15</v>
      </c>
      <c r="H19" s="51"/>
      <c r="I19" s="46"/>
      <c r="J19" s="46"/>
      <c r="K19" s="62" t="s">
        <v>131</v>
      </c>
      <c r="L19" s="63">
        <v>8045426.1960373875</v>
      </c>
      <c r="M19" s="26"/>
      <c r="N19" s="46"/>
      <c r="O19" s="46"/>
      <c r="P19" s="46"/>
      <c r="Q19" s="26"/>
      <c r="R19" s="46"/>
      <c r="S19" s="46"/>
      <c r="T19" s="46"/>
      <c r="U19" s="46"/>
      <c r="V19" s="46"/>
      <c r="W19" s="46"/>
      <c r="X19" s="46"/>
      <c r="Y19" s="46"/>
      <c r="Z19" s="4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x14ac:dyDescent="0.25">
      <c r="A20" s="26"/>
      <c r="B20" s="26"/>
      <c r="C20" s="46"/>
      <c r="D20" s="46"/>
      <c r="E20" s="48" t="s">
        <v>95</v>
      </c>
      <c r="F20" s="59">
        <v>0.36</v>
      </c>
      <c r="G20" s="50">
        <v>0.25</v>
      </c>
      <c r="H20" s="55"/>
      <c r="I20" s="46"/>
      <c r="J20" s="46"/>
      <c r="K20" s="62" t="s">
        <v>132</v>
      </c>
      <c r="L20" s="63">
        <v>492890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x14ac:dyDescent="0.25">
      <c r="A21" s="26"/>
      <c r="B21" s="26"/>
      <c r="C21" s="46"/>
      <c r="D21" s="46"/>
      <c r="E21" s="48" t="s">
        <v>93</v>
      </c>
      <c r="F21" s="59">
        <v>0.76259999999999994</v>
      </c>
      <c r="G21" s="50">
        <v>1</v>
      </c>
      <c r="H21" s="51"/>
      <c r="I21" s="46"/>
      <c r="J21" s="46"/>
      <c r="K21" s="62" t="s">
        <v>62</v>
      </c>
      <c r="L21" s="64">
        <v>412500</v>
      </c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0" x14ac:dyDescent="0.25">
      <c r="A22" s="26"/>
      <c r="B22" s="26"/>
      <c r="C22" s="46"/>
      <c r="D22" s="46"/>
      <c r="E22" s="48" t="s">
        <v>133</v>
      </c>
      <c r="F22" s="49">
        <v>20.2</v>
      </c>
      <c r="G22" s="50"/>
      <c r="H22" s="46"/>
      <c r="I22" s="46"/>
      <c r="J22" s="46"/>
      <c r="K22" s="62" t="s">
        <v>134</v>
      </c>
      <c r="L22" s="65">
        <v>8125816.1960373875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x14ac:dyDescent="0.25">
      <c r="A23" s="26"/>
      <c r="B23" s="26"/>
      <c r="C23" s="46"/>
      <c r="D23" s="46"/>
      <c r="E23" s="48" t="s">
        <v>135</v>
      </c>
      <c r="F23" s="49">
        <v>35.604520000000001</v>
      </c>
      <c r="G23" s="50"/>
      <c r="H23" s="46"/>
      <c r="I23" s="46"/>
      <c r="J23" s="46"/>
      <c r="K23" s="62" t="s">
        <v>61</v>
      </c>
      <c r="L23" s="66">
        <v>5000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</row>
    <row r="24" spans="1:40" ht="15.75" thickBot="1" x14ac:dyDescent="0.3">
      <c r="A24" s="26"/>
      <c r="B24" s="26"/>
      <c r="C24" s="46"/>
      <c r="D24" s="46"/>
      <c r="E24" s="52" t="s">
        <v>129</v>
      </c>
      <c r="F24" s="53">
        <v>1675.1763572715583</v>
      </c>
      <c r="G24" s="54"/>
      <c r="H24" s="46"/>
      <c r="I24" s="46"/>
      <c r="J24" s="46"/>
      <c r="K24" s="61" t="s">
        <v>136</v>
      </c>
      <c r="L24" s="60">
        <v>1625.1632392074775</v>
      </c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</row>
    <row r="25" spans="1:40" x14ac:dyDescent="0.25">
      <c r="A25" s="26"/>
      <c r="B25" s="2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1:40" x14ac:dyDescent="0.25">
      <c r="A26" s="26"/>
      <c r="B26" s="2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</row>
    <row r="27" spans="1:40" x14ac:dyDescent="0.25">
      <c r="A27" s="26"/>
      <c r="B27" s="2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</row>
    <row r="28" spans="1:40" x14ac:dyDescent="0.25">
      <c r="A28" s="26"/>
      <c r="B28" s="2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</row>
    <row r="29" spans="1:40" x14ac:dyDescent="0.25">
      <c r="A29" s="26"/>
      <c r="B29" s="2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</row>
    <row r="30" spans="1:40" x14ac:dyDescent="0.25">
      <c r="A30" s="26"/>
      <c r="B30" s="2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</row>
    <row r="31" spans="1:40" x14ac:dyDescent="0.25">
      <c r="A31" s="26"/>
      <c r="B31" s="2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</row>
    <row r="32" spans="1:40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</row>
    <row r="33" spans="1:38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</row>
    <row r="34" spans="1:38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</row>
    <row r="35" spans="1:38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</row>
    <row r="36" spans="1:38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</row>
    <row r="37" spans="1:38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</row>
    <row r="38" spans="1:38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</row>
    <row r="39" spans="1:38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</row>
    <row r="40" spans="1:38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</row>
    <row r="41" spans="1:38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</row>
    <row r="42" spans="1:38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38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38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</row>
    <row r="45" spans="1:38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</row>
    <row r="46" spans="1:38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</row>
    <row r="47" spans="1:38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</row>
    <row r="48" spans="1:38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</row>
    <row r="49" spans="1:38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</row>
    <row r="50" spans="1:38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</row>
    <row r="51" spans="1:38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</row>
    <row r="52" spans="1:38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</row>
    <row r="53" spans="1:38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</row>
    <row r="54" spans="1:38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</row>
    <row r="55" spans="1:38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</row>
    <row r="56" spans="1:38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</row>
    <row r="57" spans="1:38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1:38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1:38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  <row r="60" spans="1:38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</row>
    <row r="61" spans="1:38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</row>
    <row r="62" spans="1:38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</row>
    <row r="63" spans="1:38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</row>
    <row r="64" spans="1:38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</row>
    <row r="65" spans="1:38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</row>
    <row r="66" spans="1:38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</row>
    <row r="67" spans="1:38" x14ac:dyDescent="0.25">
      <c r="A67" s="26"/>
      <c r="B67" s="26"/>
      <c r="C67" s="26"/>
      <c r="D67" s="26"/>
    </row>
    <row r="68" spans="1:38" x14ac:dyDescent="0.25">
      <c r="A68" s="26"/>
      <c r="B68" s="26"/>
      <c r="C68" s="26"/>
      <c r="D68" s="26"/>
    </row>
    <row r="69" spans="1:38" x14ac:dyDescent="0.25">
      <c r="A69" s="26"/>
      <c r="B69" s="26"/>
      <c r="C69" s="26"/>
      <c r="D69" s="26"/>
    </row>
    <row r="70" spans="1:38" x14ac:dyDescent="0.25">
      <c r="A70" s="26"/>
      <c r="B70" s="26"/>
      <c r="C70" s="26"/>
      <c r="D70" s="26"/>
    </row>
    <row r="71" spans="1:38" x14ac:dyDescent="0.25">
      <c r="A71" s="26"/>
      <c r="B71" s="26"/>
      <c r="C71" s="26"/>
      <c r="D71" s="26"/>
    </row>
    <row r="72" spans="1:38" x14ac:dyDescent="0.25">
      <c r="A72" s="26"/>
      <c r="B72" s="26"/>
      <c r="C72" s="26"/>
      <c r="D72" s="26"/>
    </row>
    <row r="73" spans="1:38" x14ac:dyDescent="0.25">
      <c r="A73" s="26"/>
      <c r="B73" s="26"/>
      <c r="C73" s="26"/>
      <c r="D73" s="26"/>
    </row>
    <row r="74" spans="1:38" x14ac:dyDescent="0.25">
      <c r="A74" s="26"/>
      <c r="B74" s="26"/>
      <c r="C74" s="26"/>
      <c r="D74" s="26"/>
    </row>
    <row r="75" spans="1:38" x14ac:dyDescent="0.25">
      <c r="A75" s="26"/>
      <c r="B75" s="26"/>
      <c r="C75" s="26"/>
      <c r="D75" s="26"/>
    </row>
    <row r="76" spans="1:38" x14ac:dyDescent="0.25">
      <c r="A76" s="26"/>
      <c r="B76" s="26"/>
      <c r="C76" s="26"/>
      <c r="D76" s="26"/>
    </row>
    <row r="77" spans="1:38" x14ac:dyDescent="0.25">
      <c r="A77" s="26"/>
      <c r="B77" s="26"/>
      <c r="C77" s="26"/>
      <c r="D77" s="26"/>
    </row>
  </sheetData>
  <mergeCells count="6">
    <mergeCell ref="E17:F17"/>
    <mergeCell ref="E7:F7"/>
    <mergeCell ref="K7:L7"/>
    <mergeCell ref="O7:P7"/>
    <mergeCell ref="S7:T7"/>
    <mergeCell ref="W7:X7"/>
  </mergeCells>
  <conditionalFormatting sqref="G7">
    <cfRule type="cellIs" dxfId="19" priority="17" operator="equal">
      <formula>0</formula>
    </cfRule>
    <cfRule type="cellIs" dxfId="18" priority="18" operator="equal">
      <formula>0</formula>
    </cfRule>
  </conditionalFormatting>
  <conditionalFormatting sqref="E7">
    <cfRule type="cellIs" dxfId="17" priority="19" operator="equal">
      <formula>0</formula>
    </cfRule>
    <cfRule type="cellIs" dxfId="16" priority="20" operator="equal">
      <formula>0</formula>
    </cfRule>
  </conditionalFormatting>
  <conditionalFormatting sqref="E17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G17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K7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M7">
    <cfRule type="cellIs" dxfId="9" priority="9" operator="equal">
      <formula>0</formula>
    </cfRule>
    <cfRule type="cellIs" dxfId="8" priority="10" operator="equal">
      <formula>0</formula>
    </cfRule>
  </conditionalFormatting>
  <conditionalFormatting sqref="O7">
    <cfRule type="cellIs" dxfId="7" priority="7" operator="equal">
      <formula>0</formula>
    </cfRule>
    <cfRule type="cellIs" dxfId="6" priority="8" operator="equal">
      <formula>0</formula>
    </cfRule>
  </conditionalFormatting>
  <conditionalFormatting sqref="Q7">
    <cfRule type="cellIs" dxfId="5" priority="5" operator="equal">
      <formula>0</formula>
    </cfRule>
    <cfRule type="cellIs" dxfId="4" priority="6" operator="equal">
      <formula>0</formula>
    </cfRule>
  </conditionalFormatting>
  <conditionalFormatting sqref="S7 U7">
    <cfRule type="cellIs" dxfId="3" priority="3" operator="equal">
      <formula>0</formula>
    </cfRule>
    <cfRule type="cellIs" dxfId="2" priority="4" operator="equal">
      <formula>0</formula>
    </cfRule>
  </conditionalFormatting>
  <conditionalFormatting sqref="W7 Y7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AMZN Income Statement (3)</vt:lpstr>
      <vt:lpstr>CALCS</vt:lpstr>
      <vt:lpstr>DCF</vt:lpstr>
      <vt:lpstr>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Dylan</cp:lastModifiedBy>
  <dcterms:created xsi:type="dcterms:W3CDTF">2019-02-14T19:04:42Z</dcterms:created>
  <dcterms:modified xsi:type="dcterms:W3CDTF">2019-02-20T21:40:21Z</dcterms:modified>
</cp:coreProperties>
</file>