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ylan\Downloads\"/>
    </mc:Choice>
  </mc:AlternateContent>
  <xr:revisionPtr revIDLastSave="0" documentId="8_{43B18271-7453-4EC8-943F-FAE41373C1D6}" xr6:coauthVersionLast="40" xr6:coauthVersionMax="40" xr10:uidLastSave="{00000000-0000-0000-0000-000000000000}"/>
  <bookViews>
    <workbookView xWindow="0" yWindow="0" windowWidth="24000" windowHeight="9465" activeTab="2" xr2:uid="{00000000-000D-0000-FFFF-FFFF00000000}"/>
  </bookViews>
  <sheets>
    <sheet name="AAPL Income Statement" sheetId="1" r:id="rId1"/>
    <sheet name="Calcs" sheetId="3" r:id="rId2"/>
    <sheet name="DCF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AF40" i="3"/>
  <c r="AB40" i="3"/>
  <c r="X40" i="3"/>
  <c r="T40" i="3"/>
  <c r="P40" i="3"/>
  <c r="L40" i="3"/>
  <c r="H40" i="3"/>
  <c r="D40" i="3"/>
  <c r="AF18" i="3"/>
  <c r="AB18" i="3"/>
  <c r="X18" i="3"/>
  <c r="T18" i="3"/>
  <c r="P18" i="3"/>
  <c r="L18" i="3"/>
  <c r="AJ13" i="3"/>
  <c r="AK13" i="3"/>
  <c r="AD39" i="3"/>
  <c r="B40" i="3"/>
  <c r="F40" i="3"/>
  <c r="J40" i="3"/>
  <c r="N40" i="3"/>
  <c r="R40" i="3"/>
  <c r="V40" i="3"/>
  <c r="Z40" i="3"/>
  <c r="AD40" i="3"/>
  <c r="AD18" i="3"/>
  <c r="Z18" i="3"/>
  <c r="V18" i="3"/>
  <c r="R18" i="3"/>
  <c r="N18" i="3"/>
  <c r="J18" i="3"/>
  <c r="H18" i="3"/>
  <c r="D18" i="3"/>
  <c r="AE38" i="3" l="1"/>
  <c r="AE37" i="3"/>
  <c r="AE36" i="3"/>
  <c r="AA38" i="3"/>
  <c r="AA37" i="3"/>
  <c r="AA36" i="3"/>
  <c r="W38" i="3"/>
  <c r="W37" i="3"/>
  <c r="W36" i="3"/>
  <c r="S38" i="3"/>
  <c r="S37" i="3"/>
  <c r="O38" i="3"/>
  <c r="O37" i="3"/>
  <c r="O36" i="3"/>
  <c r="K38" i="3"/>
  <c r="K37" i="3"/>
  <c r="K36" i="3"/>
  <c r="G38" i="3"/>
  <c r="G37" i="3"/>
  <c r="G36" i="3"/>
  <c r="C38" i="3"/>
  <c r="C37" i="3"/>
  <c r="C36" i="3"/>
  <c r="AE15" i="3"/>
  <c r="AE16" i="3"/>
  <c r="AE14" i="3"/>
  <c r="AE18" i="3" s="1"/>
  <c r="AA16" i="3"/>
  <c r="AA15" i="3"/>
  <c r="AA14" i="3"/>
  <c r="W16" i="3"/>
  <c r="W15" i="3"/>
  <c r="W14" i="3"/>
  <c r="S14" i="3"/>
  <c r="S16" i="3"/>
  <c r="S15" i="3"/>
  <c r="G16" i="3"/>
  <c r="G15" i="3"/>
  <c r="G14" i="3"/>
  <c r="G18" i="3" s="1"/>
  <c r="E9" i="2" s="1"/>
  <c r="O16" i="3"/>
  <c r="O15" i="3"/>
  <c r="O14" i="3"/>
  <c r="K14" i="3"/>
  <c r="K18" i="3" s="1"/>
  <c r="E13" i="2" s="1"/>
  <c r="K16" i="3"/>
  <c r="K15" i="3"/>
  <c r="C16" i="3"/>
  <c r="C15" i="3"/>
  <c r="C14" i="3"/>
  <c r="O40" i="3" l="1"/>
  <c r="AA40" i="3"/>
  <c r="O18" i="3"/>
  <c r="E17" i="2" s="1"/>
  <c r="S18" i="3"/>
  <c r="E15" i="2" s="1"/>
  <c r="F15" i="2" s="1"/>
  <c r="G15" i="2" s="1"/>
  <c r="H15" i="2" s="1"/>
  <c r="I15" i="2" s="1"/>
  <c r="AA18" i="3"/>
  <c r="K40" i="3"/>
  <c r="W40" i="3"/>
  <c r="W18" i="3"/>
  <c r="G40" i="3"/>
  <c r="C18" i="3"/>
  <c r="G8" i="2" s="1"/>
  <c r="C40" i="3"/>
  <c r="S40" i="3"/>
  <c r="AE40" i="3"/>
  <c r="E25" i="2"/>
  <c r="E24" i="2"/>
  <c r="F9" i="2"/>
  <c r="E5" i="2"/>
  <c r="F13" i="2"/>
  <c r="G9" i="2" l="1"/>
  <c r="H9" i="2"/>
  <c r="I9" i="2" s="1"/>
  <c r="E10" i="2"/>
  <c r="F5" i="2"/>
  <c r="E16" i="2"/>
  <c r="E12" i="2"/>
  <c r="E7" i="2"/>
  <c r="E11" i="2" s="1"/>
  <c r="E14" i="2"/>
  <c r="G13" i="2"/>
  <c r="F12" i="2"/>
  <c r="F7" i="2"/>
  <c r="F17" i="2"/>
  <c r="E18" i="2" l="1"/>
  <c r="E19" i="2" s="1"/>
  <c r="G5" i="2"/>
  <c r="F10" i="2"/>
  <c r="F11" i="2" s="1"/>
  <c r="F14" i="2"/>
  <c r="H8" i="2"/>
  <c r="F16" i="2"/>
  <c r="G17" i="2"/>
  <c r="H13" i="2"/>
  <c r="G12" i="2" l="1"/>
  <c r="G7" i="2"/>
  <c r="G10" i="2"/>
  <c r="H5" i="2"/>
  <c r="I5" i="2" s="1"/>
  <c r="F18" i="2"/>
  <c r="F19" i="2" s="1"/>
  <c r="H17" i="2"/>
  <c r="G16" i="2"/>
  <c r="G14" i="2"/>
  <c r="I13" i="2"/>
  <c r="I8" i="2"/>
  <c r="H7" i="2" l="1"/>
  <c r="H11" i="2" s="1"/>
  <c r="H10" i="2"/>
  <c r="G11" i="2"/>
  <c r="G18" i="2" s="1"/>
  <c r="G19" i="2" s="1"/>
  <c r="H12" i="2"/>
  <c r="I12" i="2"/>
  <c r="I7" i="2"/>
  <c r="I10" i="2"/>
  <c r="I17" i="2"/>
  <c r="I16" i="2" s="1"/>
  <c r="H16" i="2"/>
  <c r="I14" i="2"/>
  <c r="H14" i="2"/>
  <c r="H18" i="2" l="1"/>
  <c r="H19" i="2" s="1"/>
  <c r="I11" i="2"/>
  <c r="I18" i="2" s="1"/>
  <c r="I19" i="2" s="1"/>
  <c r="E22" i="2" s="1"/>
  <c r="E23" i="2" l="1"/>
  <c r="E28" i="2" s="1"/>
  <c r="E30" i="2" s="1"/>
  <c r="E32" i="2" s="1"/>
</calcChain>
</file>

<file path=xl/sharedStrings.xml><?xml version="1.0" encoding="utf-8"?>
<sst xmlns="http://schemas.openxmlformats.org/spreadsheetml/2006/main" count="576" uniqueCount="181">
  <si>
    <t>APPLE INC  (AAPL) CashFlowFlag INCOME STATEMENT</t>
  </si>
  <si>
    <t>Fiscal year ends in September. USD in millions except per share data.</t>
  </si>
  <si>
    <t>2009-09</t>
  </si>
  <si>
    <t>2010-09</t>
  </si>
  <si>
    <t>2011-09</t>
  </si>
  <si>
    <t>2012-09</t>
  </si>
  <si>
    <t>2013-09</t>
  </si>
  <si>
    <t>2014-09</t>
  </si>
  <si>
    <t>2015-09</t>
  </si>
  <si>
    <t>2016-09</t>
  </si>
  <si>
    <t>2017-09</t>
  </si>
  <si>
    <t>2018-09</t>
  </si>
  <si>
    <t>TTM</t>
  </si>
  <si>
    <t>Revenue</t>
  </si>
  <si>
    <t>Cost of revenue</t>
  </si>
  <si>
    <t>Gross profit</t>
  </si>
  <si>
    <t>Operating expenses</t>
  </si>
  <si>
    <t>Research and development</t>
  </si>
  <si>
    <t>Sales, General and administrative</t>
  </si>
  <si>
    <t>Total operating expenses</t>
  </si>
  <si>
    <t>Operating income</t>
  </si>
  <si>
    <t>Interest Expense</t>
  </si>
  <si>
    <t>Other income (expense)</t>
  </si>
  <si>
    <t>Income before taxes</t>
  </si>
  <si>
    <t>Provision for income taxes</t>
  </si>
  <si>
    <t>Net income from continuing operations</t>
  </si>
  <si>
    <t>Net income</t>
  </si>
  <si>
    <t>Net income available to common shareholders</t>
  </si>
  <si>
    <t>Earnings per share</t>
  </si>
  <si>
    <t>Basic</t>
  </si>
  <si>
    <t>Diluted</t>
  </si>
  <si>
    <t>Weighted average shares outstanding</t>
  </si>
  <si>
    <t>EBITDA</t>
  </si>
  <si>
    <t>APPLE INC  (AAPL) CashFlowFlag BALANCE SHEET</t>
  </si>
  <si>
    <t>Assets</t>
  </si>
  <si>
    <t>Current assets</t>
  </si>
  <si>
    <t>Cash</t>
  </si>
  <si>
    <t>Cash and cash equivalents</t>
  </si>
  <si>
    <t>Short-term investments</t>
  </si>
  <si>
    <t>Total cash</t>
  </si>
  <si>
    <t>Receivables</t>
  </si>
  <si>
    <t>Inventories</t>
  </si>
  <si>
    <t>Deferred income taxes</t>
  </si>
  <si>
    <t>Prepaid expenses</t>
  </si>
  <si>
    <t>Other current assets</t>
  </si>
  <si>
    <t>Total current assets</t>
  </si>
  <si>
    <t>Non-current assets</t>
  </si>
  <si>
    <t>Property, plant and equipment</t>
  </si>
  <si>
    <t>Gross property, plant and equipment</t>
  </si>
  <si>
    <t>Accumulated Depreciation</t>
  </si>
  <si>
    <t>Net property, plant and equipment</t>
  </si>
  <si>
    <t>Equity and other investments</t>
  </si>
  <si>
    <t>Goodwill</t>
  </si>
  <si>
    <t>Intangible assets</t>
  </si>
  <si>
    <t>Other long-term assets</t>
  </si>
  <si>
    <t>Total non-current assets</t>
  </si>
  <si>
    <t>Total assets</t>
  </si>
  <si>
    <t>Liabilities and stockholders' equity</t>
  </si>
  <si>
    <t>Liabilities</t>
  </si>
  <si>
    <t>Current liabilities</t>
  </si>
  <si>
    <t>Short-term debt</t>
  </si>
  <si>
    <t>Accounts payable</t>
  </si>
  <si>
    <t>Taxes payable</t>
  </si>
  <si>
    <t>Accrued liabilities</t>
  </si>
  <si>
    <t>Deferred revenues</t>
  </si>
  <si>
    <t>Other current liabilities</t>
  </si>
  <si>
    <t>Total current liabilities</t>
  </si>
  <si>
    <t>Non-current liabilities</t>
  </si>
  <si>
    <t>Long-term debt</t>
  </si>
  <si>
    <t>Deferred taxes liabilities</t>
  </si>
  <si>
    <t>Other long-term liabilities</t>
  </si>
  <si>
    <t>Total non-current liabilities</t>
  </si>
  <si>
    <t>Total liabilities</t>
  </si>
  <si>
    <t>Stockholders' equity</t>
  </si>
  <si>
    <t>Common stock</t>
  </si>
  <si>
    <t>Additional paid-in capital</t>
  </si>
  <si>
    <t>Retained earnings</t>
  </si>
  <si>
    <t>Accumulated other comprehensive income</t>
  </si>
  <si>
    <t>Total stockholders' equity</t>
  </si>
  <si>
    <t>Total liabilities and stockholders' equity</t>
  </si>
  <si>
    <t>APPLE INC  (AAPL) Statement of  CASH FLOW</t>
  </si>
  <si>
    <t>Cash Flows From Operating Activities</t>
  </si>
  <si>
    <t>Depreciation &amp; amortization</t>
  </si>
  <si>
    <t>Stock based compensation</t>
  </si>
  <si>
    <t>Change in working capital</t>
  </si>
  <si>
    <t>Accounts receivable</t>
  </si>
  <si>
    <t>Inventory</t>
  </si>
  <si>
    <t>Other working capital</t>
  </si>
  <si>
    <t>Other non-cash items</t>
  </si>
  <si>
    <t>Net cash provided by operating activities</t>
  </si>
  <si>
    <t>Cash Flows From Investing Activities</t>
  </si>
  <si>
    <t>Investments in property, plant, and equipment</t>
  </si>
  <si>
    <t>Acquisitions, net</t>
  </si>
  <si>
    <t>Purchases of investments</t>
  </si>
  <si>
    <t>Sales/Maturities of investments</t>
  </si>
  <si>
    <t>Purchases of intangibles</t>
  </si>
  <si>
    <t>Other investing activities</t>
  </si>
  <si>
    <t>Net cash used for investing activities</t>
  </si>
  <si>
    <t>Cash Flows From Financing Activities</t>
  </si>
  <si>
    <t>Debt issued</t>
  </si>
  <si>
    <t>Debt repayment</t>
  </si>
  <si>
    <t>Common stock issued</t>
  </si>
  <si>
    <t>Common stock repurchased</t>
  </si>
  <si>
    <t>Dividend paid</t>
  </si>
  <si>
    <t>Other financing activities</t>
  </si>
  <si>
    <t>Net cash provided by (used for) financing activities</t>
  </si>
  <si>
    <t>Net change in cash</t>
  </si>
  <si>
    <t>Cash at beginning of period</t>
  </si>
  <si>
    <t>Cash at end of period</t>
  </si>
  <si>
    <t>Free Cash Flow</t>
  </si>
  <si>
    <t>Operating cash flow</t>
  </si>
  <si>
    <t>Capital expenditure</t>
  </si>
  <si>
    <t>Free cash flow</t>
  </si>
  <si>
    <t>Depreciation and Amm</t>
  </si>
  <si>
    <t>Margin</t>
  </si>
  <si>
    <t>Capex</t>
  </si>
  <si>
    <t>Current Assets</t>
  </si>
  <si>
    <t>Current Liabilites</t>
  </si>
  <si>
    <t>non cash Working Capital</t>
  </si>
  <si>
    <t>Change in Working Capital</t>
  </si>
  <si>
    <t>Operating Income</t>
  </si>
  <si>
    <t>Tax Rate</t>
  </si>
  <si>
    <t>EBIT  (1-Tax Rate)</t>
  </si>
  <si>
    <t>Revenue Growth</t>
  </si>
  <si>
    <t>2016-12</t>
  </si>
  <si>
    <t>2017-03</t>
  </si>
  <si>
    <t>2017-06</t>
  </si>
  <si>
    <t>2017-12</t>
  </si>
  <si>
    <t>2018-03</t>
  </si>
  <si>
    <t>2018-06</t>
  </si>
  <si>
    <t>2018-12</t>
  </si>
  <si>
    <t>TTM Revenue</t>
  </si>
  <si>
    <t>Operating Margin</t>
  </si>
  <si>
    <t>DCF</t>
  </si>
  <si>
    <t>Wacc</t>
  </si>
  <si>
    <t>PGR</t>
  </si>
  <si>
    <t>Terminal Value</t>
  </si>
  <si>
    <t>Summed Cash Flow</t>
  </si>
  <si>
    <t>Debt</t>
  </si>
  <si>
    <t>Minority Interest</t>
  </si>
  <si>
    <t>Preffered Equity</t>
  </si>
  <si>
    <t>Intrinsic Value</t>
  </si>
  <si>
    <t>Shares</t>
  </si>
  <si>
    <t>Share Price</t>
  </si>
  <si>
    <t>After Tax Operating Income</t>
  </si>
  <si>
    <t>Depreciation</t>
  </si>
  <si>
    <t>As a % of Revenue</t>
  </si>
  <si>
    <t xml:space="preserve">Capex </t>
  </si>
  <si>
    <t>Other Expense</t>
  </si>
  <si>
    <t>Current Price</t>
  </si>
  <si>
    <t>Upside</t>
  </si>
  <si>
    <t>FCF Growth</t>
  </si>
  <si>
    <t>Free Cash Flow Growth</t>
  </si>
  <si>
    <t>Date</t>
  </si>
  <si>
    <t>10 Year Average</t>
  </si>
  <si>
    <t>5 Year Averge</t>
  </si>
  <si>
    <t>3 Year Average</t>
  </si>
  <si>
    <t>% of Revenue</t>
  </si>
  <si>
    <t>Depreciation % of Revenue</t>
  </si>
  <si>
    <t>Capital Expenditures % of Revenue</t>
  </si>
  <si>
    <t>Change in working capital % of Revenue</t>
  </si>
  <si>
    <t>9 Year Average</t>
  </si>
  <si>
    <t>Change in free cash flow % of Revenue</t>
  </si>
  <si>
    <t>Free Cashflow Growth</t>
  </si>
  <si>
    <t>8 Year Average</t>
  </si>
  <si>
    <t>4 Year Averge</t>
  </si>
  <si>
    <t>2 Year Average</t>
  </si>
  <si>
    <t>Weights</t>
  </si>
  <si>
    <t>Analyst</t>
  </si>
  <si>
    <t>Weighted Average</t>
  </si>
  <si>
    <t>SAMSUNG ELECTRONICS CO LTD</t>
  </si>
  <si>
    <t>NOKIA OYJ</t>
  </si>
  <si>
    <t>SPOTIFY TECHNOLOGY SA</t>
  </si>
  <si>
    <t>ALIBABA GROUP HOLDING-SP ADR</t>
  </si>
  <si>
    <t>AMAZON.COM INC</t>
  </si>
  <si>
    <t>ALPHABET INC-CL A</t>
  </si>
  <si>
    <t>TENCENT HOLDINGS LTD</t>
  </si>
  <si>
    <t>FITBIT INC - A</t>
  </si>
  <si>
    <t>Company</t>
  </si>
  <si>
    <t>Weight</t>
  </si>
  <si>
    <t>FCF as a %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</si>
</sst>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0">
    <xf numFmtId="0" fontId="0" fillId="0" borderId="0" xfId="0"/>
    <xf numFmtId="9" fontId="0" fillId="0" borderId="0" xfId="2" applyFont="1"/>
    <xf numFmtId="164" fontId="0" fillId="0" borderId="0" xfId="2" applyNumberFormat="1" applyFont="1"/>
    <xf numFmtId="10" fontId="0" fillId="0" borderId="0" xfId="2" applyNumberFormat="1" applyFont="1"/>
    <xf numFmtId="165" fontId="0" fillId="0" borderId="0" xfId="1" applyNumberFormat="1" applyFont="1"/>
    <xf numFmtId="166" fontId="0" fillId="0" borderId="0" xfId="1" applyNumberFormat="1" applyFont="1"/>
    <xf numFmtId="0" fontId="0" fillId="33" borderId="0" xfId="0" applyFill="1"/>
    <xf numFmtId="0" fontId="0" fillId="34" borderId="0" xfId="0" applyFill="1"/>
    <xf numFmtId="10" fontId="0" fillId="34" borderId="0" xfId="2" applyNumberFormat="1" applyFont="1" applyFill="1"/>
    <xf numFmtId="10" fontId="0" fillId="34" borderId="0" xfId="0" applyNumberFormat="1" applyFill="1"/>
    <xf numFmtId="9" fontId="0" fillId="34" borderId="0" xfId="0" applyNumberFormat="1" applyFill="1"/>
    <xf numFmtId="0" fontId="0" fillId="34" borderId="10" xfId="0" applyFill="1" applyBorder="1"/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/>
    <xf numFmtId="10" fontId="0" fillId="34" borderId="0" xfId="2" applyNumberFormat="1" applyFont="1" applyFill="1" applyBorder="1"/>
    <xf numFmtId="0" fontId="0" fillId="34" borderId="15" xfId="0" applyFill="1" applyBorder="1"/>
    <xf numFmtId="10" fontId="0" fillId="34" borderId="16" xfId="2" applyNumberFormat="1" applyFont="1" applyFill="1" applyBorder="1"/>
    <xf numFmtId="10" fontId="0" fillId="34" borderId="17" xfId="2" applyNumberFormat="1" applyFont="1" applyFill="1" applyBorder="1"/>
    <xf numFmtId="10" fontId="0" fillId="34" borderId="0" xfId="0" applyNumberFormat="1" applyFill="1" applyBorder="1"/>
    <xf numFmtId="10" fontId="0" fillId="34" borderId="14" xfId="0" applyNumberFormat="1" applyFill="1" applyBorder="1"/>
    <xf numFmtId="10" fontId="0" fillId="34" borderId="17" xfId="0" applyNumberFormat="1" applyFill="1" applyBorder="1"/>
    <xf numFmtId="9" fontId="0" fillId="34" borderId="0" xfId="2" applyFont="1" applyFill="1" applyBorder="1"/>
    <xf numFmtId="0" fontId="0" fillId="34" borderId="14" xfId="0" applyFill="1" applyBorder="1"/>
    <xf numFmtId="9" fontId="0" fillId="34" borderId="16" xfId="2" applyFont="1" applyFill="1" applyBorder="1"/>
    <xf numFmtId="10" fontId="0" fillId="34" borderId="16" xfId="0" applyNumberFormat="1" applyFill="1" applyBorder="1"/>
    <xf numFmtId="164" fontId="0" fillId="34" borderId="16" xfId="2" applyNumberFormat="1" applyFont="1" applyFill="1" applyBorder="1"/>
    <xf numFmtId="10" fontId="0" fillId="0" borderId="17" xfId="0" applyNumberFormat="1" applyBorder="1"/>
    <xf numFmtId="165" fontId="0" fillId="34" borderId="0" xfId="1" applyNumberFormat="1" applyFont="1" applyFill="1"/>
    <xf numFmtId="167" fontId="0" fillId="34" borderId="0" xfId="0" applyNumberFormat="1" applyFill="1" applyAlignment="1">
      <alignment horizontal="center"/>
    </xf>
    <xf numFmtId="0" fontId="0" fillId="34" borderId="19" xfId="0" applyFill="1" applyBorder="1"/>
    <xf numFmtId="0" fontId="0" fillId="34" borderId="20" xfId="0" applyFill="1" applyBorder="1"/>
    <xf numFmtId="0" fontId="0" fillId="34" borderId="21" xfId="0" applyFill="1" applyBorder="1"/>
    <xf numFmtId="0" fontId="0" fillId="34" borderId="18" xfId="0" applyFill="1" applyBorder="1"/>
    <xf numFmtId="44" fontId="0" fillId="34" borderId="22" xfId="1" applyFont="1" applyFill="1" applyBorder="1"/>
    <xf numFmtId="0" fontId="0" fillId="34" borderId="23" xfId="0" applyFill="1" applyBorder="1"/>
    <xf numFmtId="0" fontId="0" fillId="34" borderId="24" xfId="0" applyFill="1" applyBorder="1"/>
    <xf numFmtId="165" fontId="0" fillId="34" borderId="25" xfId="1" applyNumberFormat="1" applyFont="1" applyFill="1" applyBorder="1"/>
    <xf numFmtId="165" fontId="0" fillId="34" borderId="26" xfId="1" applyNumberFormat="1" applyFont="1" applyFill="1" applyBorder="1"/>
    <xf numFmtId="9" fontId="0" fillId="34" borderId="27" xfId="0" applyNumberFormat="1" applyFill="1" applyBorder="1"/>
    <xf numFmtId="9" fontId="0" fillId="34" borderId="28" xfId="0" applyNumberFormat="1" applyFill="1" applyBorder="1"/>
    <xf numFmtId="0" fontId="0" fillId="34" borderId="22" xfId="0" applyFill="1" applyBorder="1"/>
    <xf numFmtId="44" fontId="0" fillId="34" borderId="25" xfId="0" applyNumberFormat="1" applyFill="1" applyBorder="1"/>
    <xf numFmtId="44" fontId="0" fillId="34" borderId="26" xfId="0" applyNumberFormat="1" applyFill="1" applyBorder="1"/>
    <xf numFmtId="10" fontId="0" fillId="34" borderId="29" xfId="2" applyNumberFormat="1" applyFont="1" applyFill="1" applyBorder="1"/>
    <xf numFmtId="44" fontId="0" fillId="34" borderId="0" xfId="1" applyFont="1" applyFill="1" applyBorder="1"/>
    <xf numFmtId="44" fontId="0" fillId="34" borderId="29" xfId="1" applyFont="1" applyFill="1" applyBorder="1"/>
    <xf numFmtId="44" fontId="0" fillId="34" borderId="27" xfId="0" applyNumberFormat="1" applyFill="1" applyBorder="1"/>
    <xf numFmtId="44" fontId="0" fillId="34" borderId="28" xfId="0" applyNumberFormat="1" applyFill="1" applyBorder="1"/>
    <xf numFmtId="0" fontId="0" fillId="34" borderId="0" xfId="0" applyFill="1" applyBorder="1" applyAlignment="1">
      <alignment horizontal="center" vertical="center"/>
    </xf>
    <xf numFmtId="9" fontId="0" fillId="34" borderId="12" xfId="0" applyNumberFormat="1" applyFill="1" applyBorder="1"/>
    <xf numFmtId="0" fontId="0" fillId="34" borderId="33" xfId="0" applyFill="1" applyBorder="1"/>
    <xf numFmtId="10" fontId="0" fillId="34" borderId="34" xfId="2" applyNumberFormat="1" applyFont="1" applyFill="1" applyBorder="1"/>
    <xf numFmtId="9" fontId="0" fillId="34" borderId="35" xfId="0" applyNumberFormat="1" applyFill="1" applyBorder="1"/>
    <xf numFmtId="9" fontId="0" fillId="34" borderId="14" xfId="0" applyNumberFormat="1" applyFill="1" applyBorder="1"/>
    <xf numFmtId="9" fontId="0" fillId="34" borderId="17" xfId="0" applyNumberFormat="1" applyFill="1" applyBorder="1"/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10" fontId="6" fillId="2" borderId="11" xfId="8" applyNumberFormat="1" applyBorder="1"/>
    <xf numFmtId="10" fontId="0" fillId="34" borderId="30" xfId="0" applyNumberForma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10" fontId="0" fillId="34" borderId="32" xfId="0" applyNumberForma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167" fontId="0" fillId="34" borderId="30" xfId="1" applyNumberFormat="1" applyFont="1" applyFill="1" applyBorder="1" applyAlignment="1">
      <alignment horizontal="center"/>
    </xf>
    <xf numFmtId="167" fontId="0" fillId="34" borderId="25" xfId="1" applyNumberFormat="1" applyFont="1" applyFill="1" applyBorder="1" applyAlignment="1">
      <alignment horizontal="center"/>
    </xf>
    <xf numFmtId="167" fontId="0" fillId="34" borderId="26" xfId="1" applyNumberFormat="1" applyFont="1" applyFill="1" applyBorder="1" applyAlignment="1">
      <alignment horizontal="center"/>
    </xf>
    <xf numFmtId="167" fontId="0" fillId="34" borderId="31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44" fontId="0" fillId="34" borderId="31" xfId="1" applyFont="1" applyFill="1" applyBorder="1" applyAlignment="1">
      <alignment horizontal="center"/>
    </xf>
    <xf numFmtId="44" fontId="0" fillId="34" borderId="0" xfId="1" applyFont="1" applyFill="1" applyBorder="1" applyAlignment="1">
      <alignment horizontal="center"/>
    </xf>
    <xf numFmtId="44" fontId="0" fillId="34" borderId="29" xfId="1" applyFont="1" applyFill="1" applyBorder="1" applyAlignment="1">
      <alignment horizontal="center"/>
    </xf>
    <xf numFmtId="44" fontId="0" fillId="34" borderId="31" xfId="0" applyNumberFormat="1" applyFill="1" applyBorder="1" applyAlignment="1">
      <alignment horizontal="center"/>
    </xf>
    <xf numFmtId="44" fontId="0" fillId="34" borderId="32" xfId="1" applyFont="1" applyFill="1" applyBorder="1" applyAlignment="1">
      <alignment horizontal="center"/>
    </xf>
    <xf numFmtId="44" fontId="0" fillId="34" borderId="27" xfId="1" applyFont="1" applyFill="1" applyBorder="1" applyAlignment="1">
      <alignment horizontal="center"/>
    </xf>
    <xf numFmtId="44" fontId="0" fillId="34" borderId="28" xfId="1" applyFont="1" applyFill="1" applyBorder="1" applyAlignment="1">
      <alignment horizontal="center"/>
    </xf>
    <xf numFmtId="0" fontId="18" fillId="34" borderId="18" xfId="0" applyFont="1" applyFill="1" applyBorder="1"/>
    <xf numFmtId="165" fontId="18" fillId="34" borderId="18" xfId="1" applyNumberFormat="1" applyFont="1" applyFill="1" applyBorder="1"/>
    <xf numFmtId="165" fontId="0" fillId="34" borderId="20" xfId="0" applyNumberFormat="1" applyFill="1" applyBorder="1"/>
    <xf numFmtId="165" fontId="0" fillId="34" borderId="21" xfId="0" applyNumberFormat="1" applyFill="1" applyBorder="1"/>
    <xf numFmtId="165" fontId="0" fillId="34" borderId="25" xfId="0" applyNumberFormat="1" applyFill="1" applyBorder="1"/>
    <xf numFmtId="165" fontId="0" fillId="34" borderId="26" xfId="0" applyNumberFormat="1" applyFill="1" applyBorder="1"/>
    <xf numFmtId="165" fontId="0" fillId="34" borderId="0" xfId="0" applyNumberFormat="1" applyFill="1"/>
    <xf numFmtId="10" fontId="6" fillId="2" borderId="19" xfId="8" applyNumberFormat="1" applyBorder="1" applyAlignment="1">
      <alignment horizontal="center"/>
    </xf>
    <xf numFmtId="10" fontId="6" fillId="2" borderId="20" xfId="8" applyNumberFormat="1" applyBorder="1" applyAlignment="1">
      <alignment horizontal="center"/>
    </xf>
    <xf numFmtId="10" fontId="6" fillId="2" borderId="21" xfId="8" applyNumberFormat="1" applyBorder="1" applyAlignment="1">
      <alignment horizontal="center"/>
    </xf>
    <xf numFmtId="10" fontId="16" fillId="34" borderId="19" xfId="2" applyNumberFormat="1" applyFont="1" applyFill="1" applyBorder="1"/>
    <xf numFmtId="10" fontId="16" fillId="34" borderId="20" xfId="2" applyNumberFormat="1" applyFont="1" applyFill="1" applyBorder="1"/>
    <xf numFmtId="10" fontId="16" fillId="34" borderId="21" xfId="2" applyNumberFormat="1" applyFont="1" applyFill="1" applyBorder="1"/>
    <xf numFmtId="10" fontId="18" fillId="34" borderId="19" xfId="2" applyNumberFormat="1" applyFont="1" applyFill="1" applyBorder="1"/>
    <xf numFmtId="10" fontId="18" fillId="34" borderId="20" xfId="2" applyNumberFormat="1" applyFont="1" applyFill="1" applyBorder="1"/>
    <xf numFmtId="10" fontId="18" fillId="34" borderId="21" xfId="2" applyNumberFormat="1" applyFont="1" applyFill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1"/>
  <sheetViews>
    <sheetView topLeftCell="M23" workbookViewId="0">
      <selection activeCell="Q47" sqref="Q47:X47"/>
    </sheetView>
  </sheetViews>
  <sheetFormatPr defaultRowHeight="15" x14ac:dyDescent="0.25"/>
  <cols>
    <col min="1" max="1" width="57.5703125" bestFit="1" customWidth="1"/>
    <col min="14" max="14" width="22.5703125" bestFit="1" customWidth="1"/>
    <col min="16" max="18" width="11.7109375" bestFit="1" customWidth="1"/>
    <col min="19" max="19" width="11.28515625" bestFit="1" customWidth="1"/>
    <col min="20" max="20" width="11.7109375" bestFit="1" customWidth="1"/>
    <col min="21" max="21" width="12.7109375" bestFit="1" customWidth="1"/>
    <col min="22" max="24" width="11.7109375" bestFit="1" customWidth="1"/>
  </cols>
  <sheetData>
    <row r="1" spans="1:25" x14ac:dyDescent="0.25">
      <c r="A1" t="s">
        <v>0</v>
      </c>
    </row>
    <row r="2" spans="1:2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O2" t="s">
        <v>2</v>
      </c>
      <c r="P2" t="s">
        <v>3</v>
      </c>
      <c r="Q2" t="s">
        <v>4</v>
      </c>
      <c r="R2" t="s">
        <v>5</v>
      </c>
      <c r="S2" t="s">
        <v>6</v>
      </c>
      <c r="T2" t="s">
        <v>7</v>
      </c>
      <c r="U2" t="s">
        <v>8</v>
      </c>
      <c r="V2" t="s">
        <v>9</v>
      </c>
      <c r="W2" t="s">
        <v>10</v>
      </c>
      <c r="X2" t="s">
        <v>11</v>
      </c>
      <c r="Y2" t="s">
        <v>12</v>
      </c>
    </row>
    <row r="3" spans="1:25" x14ac:dyDescent="0.25">
      <c r="A3" t="s">
        <v>13</v>
      </c>
      <c r="B3">
        <v>42905</v>
      </c>
      <c r="C3">
        <v>65225</v>
      </c>
      <c r="D3">
        <v>108249</v>
      </c>
      <c r="E3">
        <v>156508</v>
      </c>
      <c r="F3">
        <v>170910</v>
      </c>
      <c r="G3">
        <v>182795</v>
      </c>
      <c r="H3">
        <v>233715</v>
      </c>
      <c r="I3">
        <v>215639</v>
      </c>
      <c r="J3">
        <v>229234</v>
      </c>
      <c r="K3">
        <v>265595</v>
      </c>
      <c r="L3">
        <v>261612</v>
      </c>
      <c r="N3" t="s">
        <v>13</v>
      </c>
      <c r="O3">
        <v>42905</v>
      </c>
      <c r="P3">
        <v>65225</v>
      </c>
      <c r="Q3">
        <v>108249</v>
      </c>
      <c r="R3">
        <v>156508</v>
      </c>
      <c r="S3">
        <v>170910</v>
      </c>
      <c r="T3">
        <v>182795</v>
      </c>
      <c r="U3">
        <v>233715</v>
      </c>
      <c r="V3">
        <v>215639</v>
      </c>
      <c r="W3">
        <v>229234</v>
      </c>
      <c r="X3">
        <v>265595</v>
      </c>
      <c r="Y3">
        <v>261612</v>
      </c>
    </row>
    <row r="4" spans="1:25" x14ac:dyDescent="0.25">
      <c r="A4" t="s">
        <v>14</v>
      </c>
      <c r="B4">
        <v>25683</v>
      </c>
      <c r="C4">
        <v>39541</v>
      </c>
      <c r="D4">
        <v>64431</v>
      </c>
      <c r="E4">
        <v>87846</v>
      </c>
      <c r="F4">
        <v>106606</v>
      </c>
      <c r="G4">
        <v>112258</v>
      </c>
      <c r="H4">
        <v>140089</v>
      </c>
      <c r="I4">
        <v>131376</v>
      </c>
      <c r="J4">
        <v>141048</v>
      </c>
      <c r="K4">
        <v>163756</v>
      </c>
      <c r="L4">
        <v>161654</v>
      </c>
      <c r="N4" t="s">
        <v>120</v>
      </c>
      <c r="O4">
        <v>11740</v>
      </c>
      <c r="P4">
        <v>18385</v>
      </c>
      <c r="Q4">
        <v>33790</v>
      </c>
      <c r="R4">
        <v>55241</v>
      </c>
      <c r="S4">
        <v>48999</v>
      </c>
      <c r="T4">
        <v>52503</v>
      </c>
      <c r="U4">
        <v>71230</v>
      </c>
      <c r="V4">
        <v>60024</v>
      </c>
      <c r="W4">
        <v>61344</v>
      </c>
      <c r="X4">
        <v>70898</v>
      </c>
      <c r="Y4">
        <v>67970</v>
      </c>
    </row>
    <row r="5" spans="1:25" x14ac:dyDescent="0.25">
      <c r="A5" t="s">
        <v>15</v>
      </c>
      <c r="B5">
        <v>17222</v>
      </c>
      <c r="C5">
        <v>25684</v>
      </c>
      <c r="D5">
        <v>43818</v>
      </c>
      <c r="E5">
        <v>68662</v>
      </c>
      <c r="F5">
        <v>64304</v>
      </c>
      <c r="G5">
        <v>70537</v>
      </c>
      <c r="H5">
        <v>93626</v>
      </c>
      <c r="I5">
        <v>84263</v>
      </c>
      <c r="J5">
        <v>88186</v>
      </c>
      <c r="K5">
        <v>101839</v>
      </c>
      <c r="L5">
        <v>99958</v>
      </c>
      <c r="N5" t="s">
        <v>114</v>
      </c>
      <c r="O5">
        <v>0.2736277823097541</v>
      </c>
      <c r="P5">
        <v>0.28187044844768111</v>
      </c>
      <c r="Q5">
        <v>0.31215068961376086</v>
      </c>
      <c r="R5">
        <v>0.35295959311984054</v>
      </c>
      <c r="S5">
        <v>0.28669475162366159</v>
      </c>
      <c r="T5">
        <v>0.28722339232473537</v>
      </c>
      <c r="U5">
        <v>0.30477290717326661</v>
      </c>
      <c r="V5">
        <v>0.27835410106706115</v>
      </c>
      <c r="W5">
        <v>0.26760428208729942</v>
      </c>
      <c r="X5">
        <v>0.26694026619477024</v>
      </c>
      <c r="Y5">
        <v>0.25981224102869899</v>
      </c>
    </row>
    <row r="6" spans="1:25" x14ac:dyDescent="0.25">
      <c r="A6" t="s">
        <v>16</v>
      </c>
      <c r="N6" t="s">
        <v>23</v>
      </c>
      <c r="O6">
        <v>12066</v>
      </c>
      <c r="P6">
        <v>18540</v>
      </c>
      <c r="Q6">
        <v>34205</v>
      </c>
      <c r="R6">
        <v>55763</v>
      </c>
      <c r="S6">
        <v>50155</v>
      </c>
      <c r="T6">
        <v>53483</v>
      </c>
      <c r="U6">
        <v>72515</v>
      </c>
      <c r="V6">
        <v>61372</v>
      </c>
      <c r="W6">
        <v>64089</v>
      </c>
      <c r="X6">
        <v>72903</v>
      </c>
      <c r="Y6">
        <v>69779</v>
      </c>
    </row>
    <row r="7" spans="1:25" x14ac:dyDescent="0.25">
      <c r="A7" t="s">
        <v>17</v>
      </c>
      <c r="B7">
        <v>1333</v>
      </c>
      <c r="C7">
        <v>1782</v>
      </c>
      <c r="D7">
        <v>2429</v>
      </c>
      <c r="E7">
        <v>3381</v>
      </c>
      <c r="F7">
        <v>4475</v>
      </c>
      <c r="G7">
        <v>6041</v>
      </c>
      <c r="H7">
        <v>8067</v>
      </c>
      <c r="I7">
        <v>10045</v>
      </c>
      <c r="J7">
        <v>11581</v>
      </c>
      <c r="K7">
        <v>14236</v>
      </c>
      <c r="L7">
        <v>14731</v>
      </c>
      <c r="N7" t="s">
        <v>24</v>
      </c>
      <c r="O7">
        <v>3831</v>
      </c>
      <c r="P7">
        <v>4527</v>
      </c>
      <c r="Q7">
        <v>8283</v>
      </c>
      <c r="R7">
        <v>14030</v>
      </c>
      <c r="S7">
        <v>13118</v>
      </c>
      <c r="T7">
        <v>13973</v>
      </c>
      <c r="U7">
        <v>19121</v>
      </c>
      <c r="V7">
        <v>15685</v>
      </c>
      <c r="W7">
        <v>15738</v>
      </c>
      <c r="X7">
        <v>13372</v>
      </c>
      <c r="Y7">
        <v>10348</v>
      </c>
    </row>
    <row r="8" spans="1:25" x14ac:dyDescent="0.25">
      <c r="A8" t="s">
        <v>18</v>
      </c>
      <c r="B8">
        <v>4149</v>
      </c>
      <c r="C8">
        <v>5517</v>
      </c>
      <c r="D8">
        <v>7599</v>
      </c>
      <c r="E8">
        <v>10040</v>
      </c>
      <c r="F8">
        <v>10830</v>
      </c>
      <c r="G8">
        <v>11993</v>
      </c>
      <c r="H8">
        <v>14329</v>
      </c>
      <c r="I8">
        <v>14194</v>
      </c>
      <c r="J8">
        <v>15261</v>
      </c>
      <c r="K8">
        <v>16705</v>
      </c>
      <c r="L8">
        <v>17257</v>
      </c>
      <c r="N8" t="s">
        <v>121</v>
      </c>
      <c r="O8">
        <v>0.31750372948781702</v>
      </c>
      <c r="P8">
        <v>0.24417475728155341</v>
      </c>
      <c r="Q8">
        <v>0.24215757930127174</v>
      </c>
      <c r="R8">
        <v>0.25160052364471064</v>
      </c>
      <c r="S8">
        <v>0.26154919748778788</v>
      </c>
      <c r="T8">
        <v>0.26126058747639436</v>
      </c>
      <c r="U8">
        <v>0.26368337585327173</v>
      </c>
      <c r="V8">
        <v>0.25557257381216192</v>
      </c>
      <c r="W8">
        <v>0.24556476150353415</v>
      </c>
      <c r="X8">
        <v>0.18342180705869443</v>
      </c>
      <c r="Y8">
        <v>0.14829676550251508</v>
      </c>
    </row>
    <row r="9" spans="1:25" x14ac:dyDescent="0.25">
      <c r="A9" t="s">
        <v>19</v>
      </c>
      <c r="B9">
        <v>5482</v>
      </c>
      <c r="C9">
        <v>7299</v>
      </c>
      <c r="D9">
        <v>10028</v>
      </c>
      <c r="E9">
        <v>13421</v>
      </c>
      <c r="F9">
        <v>15305</v>
      </c>
      <c r="G9">
        <v>18034</v>
      </c>
      <c r="H9">
        <v>22396</v>
      </c>
      <c r="I9">
        <v>24239</v>
      </c>
      <c r="J9">
        <v>26842</v>
      </c>
      <c r="K9">
        <v>30941</v>
      </c>
      <c r="L9">
        <v>31988</v>
      </c>
      <c r="N9" t="s">
        <v>122</v>
      </c>
      <c r="O9">
        <v>8012.5062158130286</v>
      </c>
      <c r="P9">
        <v>13895.847087378641</v>
      </c>
      <c r="Q9">
        <v>25607.495395410027</v>
      </c>
      <c r="R9">
        <v>41342.335473342537</v>
      </c>
      <c r="S9">
        <v>36183.35087229588</v>
      </c>
      <c r="T9">
        <v>38786.035375726868</v>
      </c>
      <c r="U9">
        <v>52447.833137971458</v>
      </c>
      <c r="V9">
        <v>44683.511829498791</v>
      </c>
      <c r="W9">
        <v>46280.075270327201</v>
      </c>
      <c r="X9">
        <v>57893.760723152685</v>
      </c>
      <c r="Y9">
        <v>57890.268848794047</v>
      </c>
    </row>
    <row r="10" spans="1:25" x14ac:dyDescent="0.25">
      <c r="A10" t="s">
        <v>20</v>
      </c>
      <c r="B10">
        <v>11740</v>
      </c>
      <c r="C10">
        <v>18385</v>
      </c>
      <c r="D10">
        <v>33790</v>
      </c>
      <c r="E10">
        <v>55241</v>
      </c>
      <c r="F10">
        <v>48999</v>
      </c>
      <c r="G10">
        <v>52503</v>
      </c>
      <c r="H10">
        <v>71230</v>
      </c>
      <c r="I10">
        <v>60024</v>
      </c>
      <c r="J10">
        <v>61344</v>
      </c>
      <c r="K10">
        <v>70898</v>
      </c>
      <c r="L10">
        <v>67970</v>
      </c>
      <c r="N10" t="s">
        <v>113</v>
      </c>
      <c r="O10">
        <v>734</v>
      </c>
      <c r="P10">
        <v>1027</v>
      </c>
      <c r="Q10">
        <v>1814</v>
      </c>
      <c r="R10">
        <v>3277</v>
      </c>
      <c r="S10">
        <v>6757</v>
      </c>
      <c r="T10">
        <v>7946</v>
      </c>
      <c r="U10">
        <v>11257</v>
      </c>
      <c r="V10">
        <v>10505</v>
      </c>
      <c r="W10">
        <v>10157</v>
      </c>
      <c r="X10">
        <v>10903</v>
      </c>
      <c r="Y10">
        <v>11553</v>
      </c>
    </row>
    <row r="11" spans="1:25" x14ac:dyDescent="0.25">
      <c r="A11" t="s">
        <v>21</v>
      </c>
      <c r="F11">
        <v>136</v>
      </c>
      <c r="G11">
        <v>384</v>
      </c>
      <c r="H11">
        <v>733</v>
      </c>
      <c r="I11">
        <v>1456</v>
      </c>
      <c r="J11">
        <v>2323</v>
      </c>
      <c r="K11">
        <v>3240</v>
      </c>
      <c r="L11">
        <v>3396</v>
      </c>
      <c r="N11" t="s">
        <v>157</v>
      </c>
      <c r="O11">
        <v>1.7107563221069801E-2</v>
      </c>
      <c r="P11">
        <v>1.5745496358758146E-2</v>
      </c>
      <c r="Q11">
        <v>1.6757660578850614E-2</v>
      </c>
      <c r="R11">
        <v>2.0938226799907991E-2</v>
      </c>
      <c r="S11">
        <v>3.9535428003042536E-2</v>
      </c>
      <c r="T11">
        <v>4.3469460324407121E-2</v>
      </c>
      <c r="U11">
        <v>4.816550071668485E-2</v>
      </c>
      <c r="V11">
        <v>4.8715677590788306E-2</v>
      </c>
      <c r="W11">
        <v>4.4308435921372923E-2</v>
      </c>
      <c r="X11">
        <v>4.1051224608897006E-2</v>
      </c>
      <c r="Y11">
        <v>4.4160818311086647E-2</v>
      </c>
    </row>
    <row r="12" spans="1:25" x14ac:dyDescent="0.25">
      <c r="A12" t="s">
        <v>22</v>
      </c>
      <c r="B12">
        <v>326</v>
      </c>
      <c r="C12">
        <v>155</v>
      </c>
      <c r="D12">
        <v>415</v>
      </c>
      <c r="E12">
        <v>522</v>
      </c>
      <c r="F12">
        <v>1292</v>
      </c>
      <c r="G12">
        <v>1364</v>
      </c>
      <c r="H12">
        <v>2018</v>
      </c>
      <c r="I12">
        <v>2804</v>
      </c>
      <c r="J12">
        <v>5068</v>
      </c>
      <c r="K12">
        <v>5245</v>
      </c>
      <c r="L12">
        <v>5205</v>
      </c>
      <c r="N12" t="s">
        <v>115</v>
      </c>
      <c r="O12">
        <v>-1213</v>
      </c>
      <c r="P12">
        <v>-2121</v>
      </c>
      <c r="Q12">
        <v>-7452</v>
      </c>
      <c r="R12">
        <v>-9402</v>
      </c>
      <c r="S12">
        <v>-9076</v>
      </c>
      <c r="T12">
        <v>-9813</v>
      </c>
      <c r="U12">
        <v>-11488</v>
      </c>
      <c r="V12">
        <v>-13548</v>
      </c>
      <c r="W12">
        <v>-12795</v>
      </c>
      <c r="X12">
        <v>-13313</v>
      </c>
      <c r="Y12">
        <v>-13858</v>
      </c>
    </row>
    <row r="13" spans="1:25" x14ac:dyDescent="0.25">
      <c r="A13" t="s">
        <v>23</v>
      </c>
      <c r="B13">
        <v>12066</v>
      </c>
      <c r="C13">
        <v>18540</v>
      </c>
      <c r="D13">
        <v>34205</v>
      </c>
      <c r="E13">
        <v>55763</v>
      </c>
      <c r="F13">
        <v>50155</v>
      </c>
      <c r="G13">
        <v>53483</v>
      </c>
      <c r="H13">
        <v>72515</v>
      </c>
      <c r="I13">
        <v>61372</v>
      </c>
      <c r="J13">
        <v>64089</v>
      </c>
      <c r="K13">
        <v>72903</v>
      </c>
      <c r="L13">
        <v>69779</v>
      </c>
      <c r="N13" t="s">
        <v>157</v>
      </c>
      <c r="O13">
        <v>-2.8271763197762499E-2</v>
      </c>
      <c r="P13">
        <v>-3.2518206209275584E-2</v>
      </c>
      <c r="Q13">
        <v>-6.8841282598453568E-2</v>
      </c>
      <c r="R13">
        <v>-6.0073606461011578E-2</v>
      </c>
      <c r="S13">
        <v>-5.3103972851208235E-2</v>
      </c>
      <c r="T13">
        <v>-5.3683087611805576E-2</v>
      </c>
      <c r="U13">
        <v>-4.9153884004021993E-2</v>
      </c>
      <c r="V13">
        <v>-6.2827225130890049E-2</v>
      </c>
      <c r="W13">
        <v>-5.5816327420888698E-2</v>
      </c>
      <c r="X13">
        <v>-5.0125190609762983E-2</v>
      </c>
      <c r="Y13">
        <v>-5.2971576227390182E-2</v>
      </c>
    </row>
    <row r="14" spans="1:25" x14ac:dyDescent="0.25">
      <c r="A14" t="s">
        <v>24</v>
      </c>
      <c r="B14">
        <v>3831</v>
      </c>
      <c r="C14">
        <v>4527</v>
      </c>
      <c r="D14">
        <v>8283</v>
      </c>
      <c r="E14">
        <v>14030</v>
      </c>
      <c r="F14">
        <v>13118</v>
      </c>
      <c r="G14">
        <v>13973</v>
      </c>
      <c r="H14">
        <v>19121</v>
      </c>
      <c r="I14">
        <v>15685</v>
      </c>
      <c r="J14">
        <v>15738</v>
      </c>
      <c r="K14">
        <v>13372</v>
      </c>
      <c r="L14">
        <v>10348</v>
      </c>
      <c r="N14" t="s">
        <v>36</v>
      </c>
      <c r="O14">
        <v>23464</v>
      </c>
      <c r="P14">
        <v>25620</v>
      </c>
      <c r="Q14">
        <v>25952</v>
      </c>
      <c r="R14">
        <v>29129</v>
      </c>
      <c r="S14">
        <v>40546</v>
      </c>
      <c r="T14">
        <v>25077</v>
      </c>
      <c r="U14">
        <v>41601</v>
      </c>
      <c r="V14">
        <v>67155</v>
      </c>
      <c r="W14">
        <v>74181</v>
      </c>
      <c r="X14">
        <v>66301</v>
      </c>
    </row>
    <row r="15" spans="1:25" x14ac:dyDescent="0.25">
      <c r="A15" t="s">
        <v>25</v>
      </c>
      <c r="B15">
        <v>8235</v>
      </c>
      <c r="C15">
        <v>14013</v>
      </c>
      <c r="D15">
        <v>25922</v>
      </c>
      <c r="E15">
        <v>41733</v>
      </c>
      <c r="F15">
        <v>37037</v>
      </c>
      <c r="G15">
        <v>39510</v>
      </c>
      <c r="H15">
        <v>53394</v>
      </c>
      <c r="I15">
        <v>45687</v>
      </c>
      <c r="J15">
        <v>48351</v>
      </c>
      <c r="K15">
        <v>59531</v>
      </c>
      <c r="L15">
        <v>59431</v>
      </c>
      <c r="N15" t="s">
        <v>116</v>
      </c>
      <c r="O15">
        <v>31555</v>
      </c>
      <c r="P15">
        <v>41678</v>
      </c>
      <c r="Q15">
        <v>44988</v>
      </c>
      <c r="R15">
        <v>57653</v>
      </c>
      <c r="S15">
        <v>73286</v>
      </c>
      <c r="T15">
        <v>68531</v>
      </c>
      <c r="U15">
        <v>89378</v>
      </c>
      <c r="V15">
        <v>106869</v>
      </c>
      <c r="W15">
        <v>128645</v>
      </c>
      <c r="X15">
        <v>131339</v>
      </c>
    </row>
    <row r="16" spans="1:25" x14ac:dyDescent="0.25">
      <c r="A16" t="s">
        <v>26</v>
      </c>
      <c r="B16">
        <v>8235</v>
      </c>
      <c r="C16">
        <v>14013</v>
      </c>
      <c r="D16">
        <v>25922</v>
      </c>
      <c r="E16">
        <v>41733</v>
      </c>
      <c r="F16">
        <v>37037</v>
      </c>
      <c r="G16">
        <v>39510</v>
      </c>
      <c r="H16">
        <v>53394</v>
      </c>
      <c r="I16">
        <v>45687</v>
      </c>
      <c r="J16">
        <v>48351</v>
      </c>
      <c r="K16">
        <v>59531</v>
      </c>
      <c r="L16">
        <v>59431</v>
      </c>
      <c r="N16" t="s">
        <v>117</v>
      </c>
      <c r="O16">
        <v>11506</v>
      </c>
      <c r="P16">
        <v>20722</v>
      </c>
      <c r="Q16">
        <v>27970</v>
      </c>
      <c r="R16">
        <v>38542</v>
      </c>
      <c r="S16">
        <v>43658</v>
      </c>
      <c r="T16">
        <v>63448</v>
      </c>
      <c r="U16">
        <v>80610</v>
      </c>
      <c r="V16">
        <v>79006</v>
      </c>
      <c r="W16">
        <v>100814</v>
      </c>
      <c r="X16">
        <v>116866</v>
      </c>
    </row>
    <row r="17" spans="1:25" x14ac:dyDescent="0.25">
      <c r="A17" t="s">
        <v>27</v>
      </c>
      <c r="B17">
        <v>8235</v>
      </c>
      <c r="C17">
        <v>14013</v>
      </c>
      <c r="D17">
        <v>25922</v>
      </c>
      <c r="E17">
        <v>41733</v>
      </c>
      <c r="F17">
        <v>37037</v>
      </c>
      <c r="G17">
        <v>39510</v>
      </c>
      <c r="H17">
        <v>53394</v>
      </c>
      <c r="I17">
        <v>45687</v>
      </c>
      <c r="J17">
        <v>48351</v>
      </c>
      <c r="K17">
        <v>59531</v>
      </c>
      <c r="L17">
        <v>59431</v>
      </c>
      <c r="N17" t="s">
        <v>118</v>
      </c>
      <c r="O17">
        <v>-3415</v>
      </c>
      <c r="P17">
        <v>-4664</v>
      </c>
      <c r="Q17">
        <v>-8934</v>
      </c>
      <c r="R17">
        <v>-10018</v>
      </c>
      <c r="S17">
        <v>-10918</v>
      </c>
      <c r="T17">
        <v>-19994</v>
      </c>
      <c r="U17">
        <v>-32833</v>
      </c>
      <c r="V17">
        <v>-39292</v>
      </c>
      <c r="W17">
        <v>-46350</v>
      </c>
      <c r="X17">
        <v>-51828</v>
      </c>
      <c r="Y17">
        <v>0</v>
      </c>
    </row>
    <row r="18" spans="1:25" x14ac:dyDescent="0.25">
      <c r="A18" t="s">
        <v>28</v>
      </c>
      <c r="N18" t="s">
        <v>119</v>
      </c>
      <c r="P18" s="5">
        <v>-1249</v>
      </c>
      <c r="Q18" s="5">
        <v>-4270</v>
      </c>
      <c r="R18" s="5">
        <v>-1084</v>
      </c>
      <c r="S18" s="5">
        <v>-900</v>
      </c>
      <c r="T18" s="5">
        <v>-9076</v>
      </c>
      <c r="U18" s="5">
        <v>-12839</v>
      </c>
      <c r="V18" s="5">
        <v>-6459</v>
      </c>
      <c r="W18" s="5">
        <v>-7058</v>
      </c>
      <c r="X18" s="5">
        <v>-5478</v>
      </c>
      <c r="Y18">
        <v>51828</v>
      </c>
    </row>
    <row r="19" spans="1:25" x14ac:dyDescent="0.25">
      <c r="A19" t="s">
        <v>29</v>
      </c>
      <c r="B19">
        <v>1.32</v>
      </c>
      <c r="C19">
        <v>2.2000000000000002</v>
      </c>
      <c r="D19">
        <v>4.01</v>
      </c>
      <c r="E19">
        <v>6.38</v>
      </c>
      <c r="F19">
        <v>5.72</v>
      </c>
      <c r="G19">
        <v>6.49</v>
      </c>
      <c r="H19">
        <v>9.2799999999999994</v>
      </c>
      <c r="I19">
        <v>8.35</v>
      </c>
      <c r="J19">
        <v>9.27</v>
      </c>
      <c r="K19">
        <v>12.01</v>
      </c>
      <c r="L19">
        <v>12.31</v>
      </c>
      <c r="N19" t="s">
        <v>157</v>
      </c>
      <c r="P19" s="2">
        <v>-1.9149099271751627E-2</v>
      </c>
      <c r="Q19" s="2">
        <v>-3.9446091880756401E-2</v>
      </c>
      <c r="R19" s="2">
        <v>-6.9261635187977608E-3</v>
      </c>
      <c r="S19" s="2">
        <v>-5.2659294365455505E-3</v>
      </c>
      <c r="T19" s="2">
        <v>-4.965124866653902E-2</v>
      </c>
      <c r="U19" s="2">
        <v>-5.4934428684508908E-2</v>
      </c>
      <c r="V19" s="2">
        <v>-2.9952837844731239E-2</v>
      </c>
      <c r="W19" s="2">
        <v>-3.0789498939947826E-2</v>
      </c>
      <c r="X19" s="2">
        <v>-2.0625388279146822E-2</v>
      </c>
      <c r="Y19" s="2">
        <v>0.19811017843218201</v>
      </c>
    </row>
    <row r="20" spans="1:25" x14ac:dyDescent="0.25">
      <c r="A20" t="s">
        <v>30</v>
      </c>
      <c r="B20">
        <v>1.3</v>
      </c>
      <c r="C20">
        <v>2.16</v>
      </c>
      <c r="D20">
        <v>3.95</v>
      </c>
      <c r="E20">
        <v>6.31</v>
      </c>
      <c r="F20">
        <v>5.68</v>
      </c>
      <c r="G20">
        <v>6.45</v>
      </c>
      <c r="H20">
        <v>9.2200000000000006</v>
      </c>
      <c r="I20">
        <v>8.31</v>
      </c>
      <c r="J20">
        <v>9.2100000000000009</v>
      </c>
      <c r="K20">
        <v>11.91</v>
      </c>
      <c r="L20">
        <v>12.2</v>
      </c>
      <c r="N20" t="s">
        <v>109</v>
      </c>
      <c r="P20" s="4">
        <v>18292.847087378643</v>
      </c>
      <c r="Q20" s="4">
        <v>39143.495395410027</v>
      </c>
      <c r="R20" s="4">
        <v>55105.335473342537</v>
      </c>
      <c r="S20" s="4">
        <v>52916.35087229588</v>
      </c>
      <c r="T20" s="4">
        <v>65621.035375726875</v>
      </c>
      <c r="U20" s="4">
        <v>88031.833137971465</v>
      </c>
      <c r="V20" s="4">
        <v>75195.511829498791</v>
      </c>
      <c r="W20" s="4">
        <v>76290.075270327201</v>
      </c>
      <c r="X20" s="4">
        <v>87587.760723152693</v>
      </c>
    </row>
    <row r="21" spans="1:25" x14ac:dyDescent="0.25">
      <c r="A21" t="s">
        <v>31</v>
      </c>
      <c r="N21" t="s">
        <v>114</v>
      </c>
      <c r="P21" s="3">
        <v>0.28045760195291136</v>
      </c>
      <c r="Q21" s="3">
        <v>0.36160606929773048</v>
      </c>
      <c r="R21" s="3">
        <v>0.35209277144518197</v>
      </c>
      <c r="S21" s="3">
        <v>0.30961529970332852</v>
      </c>
      <c r="T21" s="3">
        <v>0.35898703671176385</v>
      </c>
      <c r="U21" s="3">
        <v>0.37666317154641965</v>
      </c>
      <c r="V21" s="3">
        <v>0.34871016759259127</v>
      </c>
      <c r="W21" s="3">
        <v>0.33280436266141672</v>
      </c>
      <c r="X21" s="3">
        <v>0.32977940369040343</v>
      </c>
    </row>
    <row r="22" spans="1:25" x14ac:dyDescent="0.25">
      <c r="A22" t="s">
        <v>29</v>
      </c>
      <c r="B22">
        <v>6251</v>
      </c>
      <c r="C22">
        <v>6366</v>
      </c>
      <c r="D22">
        <v>6470</v>
      </c>
      <c r="E22">
        <v>6544</v>
      </c>
      <c r="F22">
        <v>6477</v>
      </c>
      <c r="G22">
        <v>6086</v>
      </c>
      <c r="H22">
        <v>5753</v>
      </c>
      <c r="I22">
        <v>5471</v>
      </c>
      <c r="J22">
        <v>5217</v>
      </c>
      <c r="K22">
        <v>4955</v>
      </c>
      <c r="L22">
        <v>4861</v>
      </c>
      <c r="N22" t="s">
        <v>123</v>
      </c>
      <c r="P22" s="3">
        <v>0.52021908868430256</v>
      </c>
      <c r="Q22" s="3">
        <v>0.65962437715599842</v>
      </c>
      <c r="R22" s="3">
        <v>0.44581474193756987</v>
      </c>
      <c r="S22" s="3">
        <v>9.202085516395328E-2</v>
      </c>
      <c r="T22" s="3">
        <v>6.9539523725937621E-2</v>
      </c>
      <c r="U22" s="3">
        <v>0.2785634180365984</v>
      </c>
      <c r="V22" s="3">
        <v>-7.734206191301371E-2</v>
      </c>
      <c r="W22" s="3">
        <v>6.3045181993980681E-2</v>
      </c>
      <c r="X22" s="3">
        <v>0.15861957650261305</v>
      </c>
    </row>
    <row r="23" spans="1:25" x14ac:dyDescent="0.25">
      <c r="A23" t="s">
        <v>30</v>
      </c>
      <c r="B23">
        <v>6349</v>
      </c>
      <c r="C23">
        <v>6473</v>
      </c>
      <c r="D23">
        <v>6557</v>
      </c>
      <c r="E23">
        <v>6617</v>
      </c>
      <c r="F23">
        <v>6522</v>
      </c>
      <c r="G23">
        <v>6123</v>
      </c>
      <c r="H23">
        <v>5793</v>
      </c>
      <c r="I23">
        <v>5500</v>
      </c>
      <c r="J23">
        <v>5252</v>
      </c>
      <c r="K23">
        <v>5000</v>
      </c>
      <c r="L23">
        <v>4904</v>
      </c>
      <c r="N23" t="s">
        <v>152</v>
      </c>
      <c r="Q23" s="2">
        <v>1.1398252119221794</v>
      </c>
      <c r="R23" s="2">
        <v>0.40777758645959344</v>
      </c>
      <c r="S23" s="2">
        <v>-3.9723641680860261E-2</v>
      </c>
      <c r="T23" s="2">
        <v>0.24008995885017606</v>
      </c>
      <c r="U23" s="2">
        <v>0.34151850293014901</v>
      </c>
      <c r="V23" s="2">
        <v>-0.14581454061458005</v>
      </c>
      <c r="W23" s="2">
        <v>1.4556233666049976E-2</v>
      </c>
      <c r="X23" s="2">
        <v>0.14808853461991134</v>
      </c>
    </row>
    <row r="24" spans="1:25" x14ac:dyDescent="0.25">
      <c r="A24" t="s">
        <v>32</v>
      </c>
      <c r="B24">
        <v>12474</v>
      </c>
      <c r="C24">
        <v>19412</v>
      </c>
      <c r="D24">
        <v>35604</v>
      </c>
      <c r="E24">
        <v>58518</v>
      </c>
      <c r="F24">
        <v>57048</v>
      </c>
      <c r="G24">
        <v>61813</v>
      </c>
      <c r="H24">
        <v>84505</v>
      </c>
      <c r="I24">
        <v>73333</v>
      </c>
      <c r="J24">
        <v>76569</v>
      </c>
      <c r="K24">
        <v>87046</v>
      </c>
      <c r="L24">
        <v>84728</v>
      </c>
    </row>
    <row r="26" spans="1:2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O26" t="s">
        <v>9</v>
      </c>
      <c r="P26" t="s">
        <v>124</v>
      </c>
      <c r="Q26" t="s">
        <v>125</v>
      </c>
      <c r="R26" t="s">
        <v>126</v>
      </c>
      <c r="S26" t="s">
        <v>10</v>
      </c>
      <c r="T26" t="s">
        <v>127</v>
      </c>
      <c r="U26" t="s">
        <v>128</v>
      </c>
      <c r="V26" t="s">
        <v>129</v>
      </c>
      <c r="W26" t="s">
        <v>11</v>
      </c>
      <c r="X26" t="s">
        <v>130</v>
      </c>
      <c r="Y26" t="s">
        <v>12</v>
      </c>
    </row>
    <row r="27" spans="1:25" x14ac:dyDescent="0.25">
      <c r="N27" t="s">
        <v>13</v>
      </c>
      <c r="O27">
        <v>46852</v>
      </c>
      <c r="P27">
        <v>78351</v>
      </c>
      <c r="Q27">
        <v>52896</v>
      </c>
      <c r="R27">
        <v>45408</v>
      </c>
      <c r="S27">
        <v>52579</v>
      </c>
      <c r="T27">
        <v>88293</v>
      </c>
      <c r="U27">
        <v>61137</v>
      </c>
      <c r="V27">
        <v>53265</v>
      </c>
      <c r="W27">
        <v>62900</v>
      </c>
      <c r="X27">
        <v>84310</v>
      </c>
      <c r="Y27">
        <v>261612</v>
      </c>
    </row>
    <row r="28" spans="1:25" x14ac:dyDescent="0.25">
      <c r="N28" t="s">
        <v>120</v>
      </c>
      <c r="O28">
        <v>11761</v>
      </c>
      <c r="P28">
        <v>23359</v>
      </c>
      <c r="Q28">
        <v>14097</v>
      </c>
      <c r="R28">
        <v>10768</v>
      </c>
      <c r="S28">
        <v>13120</v>
      </c>
      <c r="T28">
        <v>26274</v>
      </c>
      <c r="U28">
        <v>15894</v>
      </c>
      <c r="V28">
        <v>12612</v>
      </c>
      <c r="W28">
        <v>16118</v>
      </c>
      <c r="X28">
        <v>23346</v>
      </c>
      <c r="Y28">
        <v>67970</v>
      </c>
    </row>
    <row r="29" spans="1:25" x14ac:dyDescent="0.25">
      <c r="N29" s="6" t="s">
        <v>114</v>
      </c>
      <c r="O29">
        <v>0.25102450268931958</v>
      </c>
      <c r="P29">
        <v>0.29813276154739571</v>
      </c>
      <c r="Q29">
        <v>0.2665040834845735</v>
      </c>
      <c r="R29">
        <v>0.23713883016208598</v>
      </c>
      <c r="S29">
        <v>0.24952927975047073</v>
      </c>
      <c r="T29">
        <v>0.29757738439060855</v>
      </c>
      <c r="U29">
        <v>0.25997350213455028</v>
      </c>
      <c r="V29">
        <v>0.23677837228949591</v>
      </c>
      <c r="W29">
        <v>0.25624801271860098</v>
      </c>
      <c r="X29">
        <v>0.27690665401494485</v>
      </c>
      <c r="Y29">
        <v>0.25981224102869899</v>
      </c>
    </row>
    <row r="30" spans="1:25" x14ac:dyDescent="0.25">
      <c r="N30" t="s">
        <v>23</v>
      </c>
      <c r="O30">
        <v>12188</v>
      </c>
      <c r="P30">
        <v>24180</v>
      </c>
      <c r="Q30">
        <v>14684</v>
      </c>
      <c r="R30">
        <v>11308</v>
      </c>
      <c r="S30">
        <v>13917</v>
      </c>
      <c r="T30">
        <v>27030</v>
      </c>
      <c r="U30">
        <v>16168</v>
      </c>
      <c r="V30">
        <v>13284</v>
      </c>
      <c r="W30">
        <v>16421</v>
      </c>
      <c r="X30">
        <v>23906</v>
      </c>
      <c r="Y30">
        <v>69779</v>
      </c>
    </row>
    <row r="31" spans="1:25" x14ac:dyDescent="0.25">
      <c r="N31" t="s">
        <v>24</v>
      </c>
      <c r="O31">
        <v>3174</v>
      </c>
      <c r="P31">
        <v>6289</v>
      </c>
      <c r="Q31">
        <v>3655</v>
      </c>
      <c r="R31">
        <v>2591</v>
      </c>
      <c r="S31">
        <v>3203</v>
      </c>
      <c r="T31">
        <v>6965</v>
      </c>
      <c r="U31">
        <v>2346</v>
      </c>
      <c r="V31">
        <v>1765</v>
      </c>
      <c r="W31">
        <v>2296</v>
      </c>
      <c r="X31">
        <v>3941</v>
      </c>
      <c r="Y31">
        <v>10348</v>
      </c>
    </row>
    <row r="32" spans="1:25" x14ac:dyDescent="0.25">
      <c r="N32" s="6" t="s">
        <v>121</v>
      </c>
      <c r="O32">
        <v>0.26042008532983263</v>
      </c>
      <c r="P32">
        <v>0.26009098428453264</v>
      </c>
      <c r="Q32">
        <v>0.24891037864342141</v>
      </c>
      <c r="R32">
        <v>0.22912981959674567</v>
      </c>
      <c r="S32">
        <v>0.23015017604368757</v>
      </c>
      <c r="T32">
        <v>0.25767665556788755</v>
      </c>
      <c r="U32">
        <v>0.14510143493320138</v>
      </c>
      <c r="V32">
        <v>0.13286660644384221</v>
      </c>
      <c r="W32">
        <v>0.13982096096461846</v>
      </c>
      <c r="X32">
        <v>0.16485401154521878</v>
      </c>
      <c r="Y32">
        <v>0.14829676550251508</v>
      </c>
    </row>
    <row r="33" spans="1:25" x14ac:dyDescent="0.25">
      <c r="A33" t="s">
        <v>33</v>
      </c>
      <c r="N33" t="s">
        <v>122</v>
      </c>
      <c r="O33">
        <v>8698.1993764358376</v>
      </c>
      <c r="P33">
        <v>17283.534698097599</v>
      </c>
      <c r="Q33">
        <v>10588.110392263687</v>
      </c>
      <c r="R33">
        <v>8300.7301025822417</v>
      </c>
      <c r="S33">
        <v>10100.429690306819</v>
      </c>
      <c r="T33">
        <v>19503.803551609322</v>
      </c>
      <c r="U33">
        <v>13587.757793171697</v>
      </c>
      <c r="V33">
        <v>10936.286359530262</v>
      </c>
      <c r="W33">
        <v>13864.365751172279</v>
      </c>
      <c r="X33">
        <v>19497.318246465322</v>
      </c>
      <c r="Y33">
        <v>57890.268848794047</v>
      </c>
    </row>
    <row r="34" spans="1:25" x14ac:dyDescent="0.2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  <c r="H34" t="s">
        <v>8</v>
      </c>
      <c r="I34" t="s">
        <v>9</v>
      </c>
      <c r="J34" t="s">
        <v>10</v>
      </c>
      <c r="K34" t="s">
        <v>11</v>
      </c>
      <c r="N34" t="s">
        <v>113</v>
      </c>
      <c r="O34">
        <v>2548</v>
      </c>
      <c r="P34">
        <v>2987</v>
      </c>
      <c r="Q34">
        <v>2332</v>
      </c>
      <c r="R34">
        <v>2354</v>
      </c>
      <c r="S34">
        <v>2484</v>
      </c>
      <c r="T34">
        <v>2745</v>
      </c>
      <c r="U34">
        <v>2739</v>
      </c>
      <c r="V34">
        <v>2665</v>
      </c>
      <c r="W34">
        <v>2754</v>
      </c>
      <c r="X34">
        <v>3395</v>
      </c>
      <c r="Y34">
        <v>11553</v>
      </c>
    </row>
    <row r="35" spans="1:25" x14ac:dyDescent="0.25">
      <c r="A35" t="s">
        <v>34</v>
      </c>
      <c r="N35" s="6" t="s">
        <v>114</v>
      </c>
      <c r="O35">
        <v>5.4384017758046618E-2</v>
      </c>
      <c r="P35">
        <v>3.812331686896147E-2</v>
      </c>
      <c r="Q35">
        <v>4.4086509376890501E-2</v>
      </c>
      <c r="R35">
        <v>5.1841085271317831E-2</v>
      </c>
      <c r="S35">
        <v>4.7243195952756806E-2</v>
      </c>
      <c r="T35">
        <v>3.1089667357548163E-2</v>
      </c>
      <c r="U35">
        <v>4.4801020658521026E-2</v>
      </c>
      <c r="V35">
        <v>5.0032854594949779E-2</v>
      </c>
      <c r="W35">
        <v>4.3783783783783781E-2</v>
      </c>
      <c r="X35">
        <v>4.0268058356066894E-2</v>
      </c>
      <c r="Y35">
        <v>4.4160818311086647E-2</v>
      </c>
    </row>
    <row r="36" spans="1:25" x14ac:dyDescent="0.25">
      <c r="A36" t="s">
        <v>35</v>
      </c>
      <c r="N36" t="s">
        <v>115</v>
      </c>
      <c r="O36">
        <v>-4038</v>
      </c>
      <c r="P36">
        <v>-3420</v>
      </c>
      <c r="Q36">
        <v>-3015</v>
      </c>
      <c r="R36">
        <v>-2360</v>
      </c>
      <c r="S36">
        <v>-4000</v>
      </c>
      <c r="T36">
        <v>-2964</v>
      </c>
      <c r="U36">
        <v>-4041</v>
      </c>
      <c r="V36">
        <v>-3267</v>
      </c>
      <c r="W36">
        <v>-3041</v>
      </c>
      <c r="X36">
        <v>-3355</v>
      </c>
      <c r="Y36">
        <v>-13858</v>
      </c>
    </row>
    <row r="37" spans="1:25" x14ac:dyDescent="0.25">
      <c r="A37" t="s">
        <v>36</v>
      </c>
      <c r="N37" s="6" t="s">
        <v>114</v>
      </c>
      <c r="O37">
        <v>-8.6186288739007938E-2</v>
      </c>
      <c r="P37">
        <v>-4.3649730060879889E-2</v>
      </c>
      <c r="Q37">
        <v>-5.6998638838475502E-2</v>
      </c>
      <c r="R37">
        <v>-5.1973220577871744E-2</v>
      </c>
      <c r="S37">
        <v>-7.6075999923923998E-2</v>
      </c>
      <c r="T37">
        <v>-3.3570045190445451E-2</v>
      </c>
      <c r="U37">
        <v>-6.6097453260709552E-2</v>
      </c>
      <c r="V37">
        <v>-6.1334835257673893E-2</v>
      </c>
      <c r="W37">
        <v>-4.8346581875993638E-2</v>
      </c>
      <c r="X37">
        <v>-3.9793618787806906E-2</v>
      </c>
      <c r="Y37">
        <v>-5.2971576227390182E-2</v>
      </c>
    </row>
    <row r="38" spans="1:25" x14ac:dyDescent="0.25">
      <c r="A38" t="s">
        <v>37</v>
      </c>
      <c r="B38">
        <v>5263</v>
      </c>
      <c r="C38">
        <v>11261</v>
      </c>
      <c r="D38">
        <v>9815</v>
      </c>
      <c r="E38">
        <v>10746</v>
      </c>
      <c r="F38">
        <v>14259</v>
      </c>
      <c r="G38">
        <v>13844</v>
      </c>
      <c r="H38">
        <v>21120</v>
      </c>
      <c r="I38">
        <v>20484</v>
      </c>
      <c r="J38">
        <v>20289</v>
      </c>
      <c r="K38">
        <v>25913</v>
      </c>
      <c r="N38" t="s">
        <v>36</v>
      </c>
      <c r="O38">
        <v>67155</v>
      </c>
      <c r="P38">
        <v>60452</v>
      </c>
      <c r="Q38">
        <v>67101</v>
      </c>
      <c r="R38">
        <v>76759</v>
      </c>
      <c r="S38">
        <v>74181</v>
      </c>
      <c r="T38">
        <v>77153</v>
      </c>
      <c r="U38">
        <v>87940</v>
      </c>
      <c r="V38">
        <v>70970</v>
      </c>
      <c r="W38">
        <v>66301</v>
      </c>
      <c r="X38">
        <v>86427</v>
      </c>
    </row>
    <row r="39" spans="1:25" x14ac:dyDescent="0.25">
      <c r="A39" t="s">
        <v>38</v>
      </c>
      <c r="B39">
        <v>18201</v>
      </c>
      <c r="C39">
        <v>14359</v>
      </c>
      <c r="D39">
        <v>16137</v>
      </c>
      <c r="E39">
        <v>18383</v>
      </c>
      <c r="F39">
        <v>26287</v>
      </c>
      <c r="G39">
        <v>11233</v>
      </c>
      <c r="H39">
        <v>20481</v>
      </c>
      <c r="I39">
        <v>46671</v>
      </c>
      <c r="J39">
        <v>53892</v>
      </c>
      <c r="K39">
        <v>40388</v>
      </c>
      <c r="N39" t="s">
        <v>116</v>
      </c>
      <c r="O39">
        <v>21828</v>
      </c>
      <c r="P39">
        <v>26111</v>
      </c>
      <c r="Q39">
        <v>20400</v>
      </c>
      <c r="R39">
        <v>20571</v>
      </c>
      <c r="S39">
        <v>31735</v>
      </c>
      <c r="T39">
        <v>38796</v>
      </c>
      <c r="U39">
        <v>20127</v>
      </c>
      <c r="V39">
        <v>24751</v>
      </c>
      <c r="W39">
        <v>37896</v>
      </c>
      <c r="X39">
        <v>31336</v>
      </c>
    </row>
    <row r="40" spans="1:25" x14ac:dyDescent="0.25">
      <c r="A40" t="s">
        <v>39</v>
      </c>
      <c r="B40">
        <v>23464</v>
      </c>
      <c r="C40">
        <v>25620</v>
      </c>
      <c r="D40">
        <v>25952</v>
      </c>
      <c r="E40">
        <v>29129</v>
      </c>
      <c r="F40">
        <v>40546</v>
      </c>
      <c r="G40">
        <v>25077</v>
      </c>
      <c r="H40">
        <v>41601</v>
      </c>
      <c r="I40">
        <v>67155</v>
      </c>
      <c r="J40">
        <v>74181</v>
      </c>
      <c r="K40">
        <v>66301</v>
      </c>
      <c r="N40" t="s">
        <v>117</v>
      </c>
      <c r="O40">
        <v>79006</v>
      </c>
      <c r="P40">
        <v>84130</v>
      </c>
      <c r="Q40">
        <v>73342</v>
      </c>
      <c r="R40">
        <v>81302</v>
      </c>
      <c r="S40">
        <v>100814</v>
      </c>
      <c r="T40">
        <v>115788</v>
      </c>
      <c r="U40">
        <v>89320</v>
      </c>
      <c r="V40">
        <v>88548</v>
      </c>
      <c r="W40">
        <v>116866</v>
      </c>
      <c r="X40">
        <v>108283</v>
      </c>
    </row>
    <row r="41" spans="1:25" x14ac:dyDescent="0.25">
      <c r="A41" t="s">
        <v>40</v>
      </c>
      <c r="B41">
        <v>3361</v>
      </c>
      <c r="C41">
        <v>5510</v>
      </c>
      <c r="D41">
        <v>5369</v>
      </c>
      <c r="E41">
        <v>10930</v>
      </c>
      <c r="F41">
        <v>13102</v>
      </c>
      <c r="G41">
        <v>17460</v>
      </c>
      <c r="H41">
        <v>16849</v>
      </c>
      <c r="I41">
        <v>15754</v>
      </c>
      <c r="J41">
        <v>17874</v>
      </c>
      <c r="K41">
        <v>23186</v>
      </c>
      <c r="N41" t="s">
        <v>118</v>
      </c>
      <c r="O41">
        <v>-124333</v>
      </c>
      <c r="P41">
        <v>-118471</v>
      </c>
      <c r="Q41">
        <v>-120043</v>
      </c>
      <c r="R41">
        <v>-137490</v>
      </c>
      <c r="S41">
        <v>-143260</v>
      </c>
      <c r="T41">
        <v>-154145</v>
      </c>
      <c r="U41">
        <v>-157133</v>
      </c>
      <c r="V41">
        <v>-134767</v>
      </c>
      <c r="W41">
        <v>-145271</v>
      </c>
      <c r="X41">
        <v>-163374</v>
      </c>
      <c r="Y41">
        <v>0</v>
      </c>
    </row>
    <row r="42" spans="1:25" x14ac:dyDescent="0.25">
      <c r="A42" t="s">
        <v>41</v>
      </c>
      <c r="B42">
        <v>455</v>
      </c>
      <c r="C42">
        <v>1051</v>
      </c>
      <c r="D42">
        <v>776</v>
      </c>
      <c r="E42">
        <v>791</v>
      </c>
      <c r="F42">
        <v>1764</v>
      </c>
      <c r="G42">
        <v>2111</v>
      </c>
      <c r="H42">
        <v>2349</v>
      </c>
      <c r="I42">
        <v>2132</v>
      </c>
      <c r="J42">
        <v>4855</v>
      </c>
      <c r="K42">
        <v>3956</v>
      </c>
      <c r="N42" t="s">
        <v>119</v>
      </c>
      <c r="P42">
        <v>5862</v>
      </c>
      <c r="Q42">
        <v>-1572</v>
      </c>
      <c r="R42">
        <v>-17447</v>
      </c>
      <c r="S42">
        <v>-5770</v>
      </c>
      <c r="T42">
        <v>-10885</v>
      </c>
      <c r="U42">
        <v>-2988</v>
      </c>
      <c r="V42">
        <v>22366</v>
      </c>
      <c r="W42">
        <v>-10504</v>
      </c>
      <c r="X42">
        <v>-18103</v>
      </c>
      <c r="Y42">
        <v>163374</v>
      </c>
    </row>
    <row r="43" spans="1:25" x14ac:dyDescent="0.25">
      <c r="A43" t="s">
        <v>42</v>
      </c>
      <c r="B43">
        <v>1135</v>
      </c>
      <c r="C43">
        <v>1636</v>
      </c>
      <c r="D43">
        <v>2014</v>
      </c>
      <c r="E43">
        <v>2583</v>
      </c>
      <c r="F43">
        <v>3453</v>
      </c>
      <c r="G43">
        <v>4318</v>
      </c>
      <c r="H43">
        <v>5546</v>
      </c>
      <c r="N43" s="6" t="s">
        <v>114</v>
      </c>
      <c r="P43">
        <v>7.4817168893823949E-2</v>
      </c>
      <c r="Q43">
        <v>-2.9718693284936478E-2</v>
      </c>
      <c r="R43">
        <v>-0.38422744890768146</v>
      </c>
      <c r="S43">
        <v>-0.10973962989026037</v>
      </c>
      <c r="T43">
        <v>-0.1232827064433194</v>
      </c>
      <c r="U43">
        <v>-4.8873840718386574E-2</v>
      </c>
      <c r="V43">
        <v>0.4199004975124378</v>
      </c>
      <c r="W43">
        <v>-0.1669952305246423</v>
      </c>
      <c r="X43">
        <v>-0.21471948760526627</v>
      </c>
      <c r="Y43">
        <v>0.62448970230723366</v>
      </c>
    </row>
    <row r="44" spans="1:25" x14ac:dyDescent="0.25">
      <c r="A44" t="s">
        <v>43</v>
      </c>
      <c r="B44">
        <v>309</v>
      </c>
      <c r="N44" t="s">
        <v>109</v>
      </c>
      <c r="P44">
        <v>17828.534698097599</v>
      </c>
      <c r="Q44">
        <v>17507.110392263687</v>
      </c>
      <c r="R44">
        <v>30461.730102582242</v>
      </c>
      <c r="S44">
        <v>22354.429690306817</v>
      </c>
      <c r="T44">
        <v>36097.803551609322</v>
      </c>
      <c r="U44">
        <v>23355.757793171695</v>
      </c>
      <c r="V44">
        <v>-5497.7136404697376</v>
      </c>
      <c r="W44">
        <v>30163.365751172278</v>
      </c>
      <c r="X44">
        <v>44350.318246465322</v>
      </c>
    </row>
    <row r="45" spans="1:25" x14ac:dyDescent="0.25">
      <c r="A45" t="s">
        <v>44</v>
      </c>
      <c r="B45">
        <v>2831</v>
      </c>
      <c r="C45">
        <v>7861</v>
      </c>
      <c r="D45">
        <v>10877</v>
      </c>
      <c r="E45">
        <v>14220</v>
      </c>
      <c r="F45">
        <v>14421</v>
      </c>
      <c r="G45">
        <v>19565</v>
      </c>
      <c r="H45">
        <v>23033</v>
      </c>
      <c r="I45">
        <v>21828</v>
      </c>
      <c r="J45">
        <v>31735</v>
      </c>
      <c r="K45">
        <v>37896</v>
      </c>
      <c r="N45" s="6" t="s">
        <v>114</v>
      </c>
      <c r="P45" s="3">
        <v>0.22754699618508506</v>
      </c>
      <c r="Q45" s="3">
        <v>0.33097229265471279</v>
      </c>
      <c r="R45" s="3">
        <v>0.67084500754453491</v>
      </c>
      <c r="S45" s="3">
        <v>0.42515889785478644</v>
      </c>
      <c r="T45" s="3">
        <v>0.40884105819950983</v>
      </c>
      <c r="U45" s="3">
        <v>0.38202328856783446</v>
      </c>
      <c r="V45" s="3">
        <v>-0.10321437417572023</v>
      </c>
      <c r="W45" s="3">
        <v>0.47954476551943209</v>
      </c>
      <c r="X45" s="3">
        <v>0.52603864602615735</v>
      </c>
    </row>
    <row r="46" spans="1:25" x14ac:dyDescent="0.25">
      <c r="A46" t="s">
        <v>45</v>
      </c>
      <c r="B46">
        <v>31555</v>
      </c>
      <c r="C46">
        <v>41678</v>
      </c>
      <c r="D46">
        <v>44988</v>
      </c>
      <c r="E46">
        <v>57653</v>
      </c>
      <c r="F46">
        <v>73286</v>
      </c>
      <c r="G46">
        <v>68531</v>
      </c>
      <c r="H46">
        <v>89378</v>
      </c>
      <c r="I46">
        <v>106869</v>
      </c>
      <c r="J46">
        <v>128645</v>
      </c>
      <c r="K46">
        <v>131339</v>
      </c>
      <c r="N46" s="6" t="s">
        <v>123</v>
      </c>
      <c r="P46" s="3">
        <v>0.6723085460599334</v>
      </c>
      <c r="Q46" s="3">
        <v>-0.32488417505839107</v>
      </c>
      <c r="R46" s="3">
        <v>-0.14156079854809436</v>
      </c>
      <c r="S46" s="3">
        <v>0.15792371388301621</v>
      </c>
      <c r="T46" s="3">
        <v>0.67924456532075539</v>
      </c>
      <c r="U46" s="3">
        <v>-0.30756685127926336</v>
      </c>
      <c r="V46" s="3">
        <v>-0.12875999803719515</v>
      </c>
      <c r="W46" s="3">
        <v>0.18088801276635688</v>
      </c>
      <c r="X46" s="3">
        <v>0.34038155802861686</v>
      </c>
    </row>
    <row r="47" spans="1:25" x14ac:dyDescent="0.25">
      <c r="A47" t="s">
        <v>46</v>
      </c>
      <c r="N47" s="6" t="s">
        <v>151</v>
      </c>
      <c r="Q47">
        <v>-1.8028644040399475E-2</v>
      </c>
      <c r="R47" s="1">
        <v>0.73996333033023787</v>
      </c>
      <c r="S47" s="1">
        <v>-0.26614707651119818</v>
      </c>
      <c r="T47" s="1">
        <v>0.61479420641457105</v>
      </c>
      <c r="U47" s="1">
        <v>-0.35298673339557129</v>
      </c>
      <c r="V47" s="1">
        <v>-1.2353900776483071</v>
      </c>
      <c r="W47" s="1">
        <v>-6.486529078039621</v>
      </c>
      <c r="X47" s="1">
        <v>0.4703371835996677</v>
      </c>
    </row>
    <row r="48" spans="1:25" x14ac:dyDescent="0.25">
      <c r="A48" t="s">
        <v>47</v>
      </c>
    </row>
    <row r="49" spans="1:11" x14ac:dyDescent="0.25">
      <c r="A49" t="s">
        <v>48</v>
      </c>
      <c r="B49">
        <v>4667</v>
      </c>
      <c r="C49">
        <v>7234</v>
      </c>
      <c r="D49">
        <v>11768</v>
      </c>
      <c r="E49">
        <v>21887</v>
      </c>
      <c r="F49">
        <v>28519</v>
      </c>
      <c r="G49">
        <v>39015</v>
      </c>
      <c r="H49">
        <v>49257</v>
      </c>
      <c r="I49">
        <v>61245</v>
      </c>
      <c r="J49">
        <v>75076</v>
      </c>
      <c r="K49">
        <v>90403</v>
      </c>
    </row>
    <row r="50" spans="1:11" x14ac:dyDescent="0.25">
      <c r="A50" t="s">
        <v>49</v>
      </c>
      <c r="B50">
        <v>-1713</v>
      </c>
      <c r="C50">
        <v>-2466</v>
      </c>
      <c r="D50">
        <v>-3991</v>
      </c>
      <c r="E50">
        <v>-6435</v>
      </c>
      <c r="F50">
        <v>-11922</v>
      </c>
      <c r="G50">
        <v>-18391</v>
      </c>
      <c r="H50">
        <v>-26786</v>
      </c>
      <c r="I50">
        <v>-34235</v>
      </c>
      <c r="J50">
        <v>-41293</v>
      </c>
      <c r="K50">
        <v>-49099</v>
      </c>
    </row>
    <row r="51" spans="1:11" x14ac:dyDescent="0.25">
      <c r="A51" t="s">
        <v>50</v>
      </c>
      <c r="B51">
        <v>2954</v>
      </c>
      <c r="C51">
        <v>4768</v>
      </c>
      <c r="D51">
        <v>7777</v>
      </c>
      <c r="E51">
        <v>15452</v>
      </c>
      <c r="F51">
        <v>16597</v>
      </c>
      <c r="G51">
        <v>20624</v>
      </c>
      <c r="H51">
        <v>22471</v>
      </c>
      <c r="I51">
        <v>27010</v>
      </c>
      <c r="J51">
        <v>33783</v>
      </c>
      <c r="K51">
        <v>41304</v>
      </c>
    </row>
    <row r="52" spans="1:11" x14ac:dyDescent="0.25">
      <c r="A52" t="s">
        <v>51</v>
      </c>
      <c r="B52">
        <v>10528</v>
      </c>
      <c r="C52">
        <v>25391</v>
      </c>
      <c r="D52">
        <v>55618</v>
      </c>
      <c r="E52">
        <v>92122</v>
      </c>
      <c r="F52">
        <v>106215</v>
      </c>
      <c r="G52">
        <v>130162</v>
      </c>
      <c r="H52">
        <v>164065</v>
      </c>
      <c r="I52">
        <v>170430</v>
      </c>
      <c r="J52">
        <v>194714</v>
      </c>
      <c r="K52">
        <v>170799</v>
      </c>
    </row>
    <row r="53" spans="1:11" x14ac:dyDescent="0.25">
      <c r="A53" t="s">
        <v>52</v>
      </c>
      <c r="B53">
        <v>206</v>
      </c>
      <c r="C53">
        <v>741</v>
      </c>
      <c r="D53">
        <v>896</v>
      </c>
      <c r="E53">
        <v>1135</v>
      </c>
      <c r="F53">
        <v>1577</v>
      </c>
      <c r="G53">
        <v>4616</v>
      </c>
      <c r="H53">
        <v>5116</v>
      </c>
      <c r="I53">
        <v>5414</v>
      </c>
      <c r="J53">
        <v>5717</v>
      </c>
    </row>
    <row r="54" spans="1:11" x14ac:dyDescent="0.25">
      <c r="A54" t="s">
        <v>53</v>
      </c>
      <c r="B54">
        <v>353</v>
      </c>
      <c r="C54">
        <v>342</v>
      </c>
      <c r="D54">
        <v>3536</v>
      </c>
      <c r="E54">
        <v>4224</v>
      </c>
      <c r="F54">
        <v>4179</v>
      </c>
      <c r="G54">
        <v>4142</v>
      </c>
      <c r="H54">
        <v>3893</v>
      </c>
      <c r="I54">
        <v>3206</v>
      </c>
      <c r="J54">
        <v>2298</v>
      </c>
    </row>
    <row r="55" spans="1:11" x14ac:dyDescent="0.25">
      <c r="A55" t="s">
        <v>42</v>
      </c>
      <c r="B55">
        <v>163</v>
      </c>
    </row>
    <row r="56" spans="1:11" x14ac:dyDescent="0.25">
      <c r="A56" t="s">
        <v>54</v>
      </c>
      <c r="B56">
        <v>1742</v>
      </c>
      <c r="C56">
        <v>2263</v>
      </c>
      <c r="D56">
        <v>3556</v>
      </c>
      <c r="E56">
        <v>5478</v>
      </c>
      <c r="F56">
        <v>5146</v>
      </c>
      <c r="G56">
        <v>3764</v>
      </c>
      <c r="H56">
        <v>5556</v>
      </c>
      <c r="I56">
        <v>8757</v>
      </c>
      <c r="J56">
        <v>10162</v>
      </c>
      <c r="K56">
        <v>22283</v>
      </c>
    </row>
    <row r="57" spans="1:11" x14ac:dyDescent="0.25">
      <c r="A57" t="s">
        <v>55</v>
      </c>
      <c r="B57">
        <v>15946</v>
      </c>
      <c r="C57">
        <v>33505</v>
      </c>
      <c r="D57">
        <v>71383</v>
      </c>
      <c r="E57">
        <v>118411</v>
      </c>
      <c r="F57">
        <v>133714</v>
      </c>
      <c r="G57">
        <v>163308</v>
      </c>
      <c r="H57">
        <v>201101</v>
      </c>
      <c r="I57">
        <v>214817</v>
      </c>
      <c r="J57">
        <v>246674</v>
      </c>
      <c r="K57">
        <v>234386</v>
      </c>
    </row>
    <row r="58" spans="1:11" x14ac:dyDescent="0.25">
      <c r="A58" t="s">
        <v>56</v>
      </c>
      <c r="B58">
        <v>47501</v>
      </c>
      <c r="C58">
        <v>75183</v>
      </c>
      <c r="D58">
        <v>116371</v>
      </c>
      <c r="E58">
        <v>176064</v>
      </c>
      <c r="F58">
        <v>207000</v>
      </c>
      <c r="G58">
        <v>231839</v>
      </c>
      <c r="H58">
        <v>290479</v>
      </c>
      <c r="I58">
        <v>321686</v>
      </c>
      <c r="J58">
        <v>375319</v>
      </c>
      <c r="K58">
        <v>365725</v>
      </c>
    </row>
    <row r="59" spans="1:11" x14ac:dyDescent="0.25">
      <c r="A59" t="s">
        <v>57</v>
      </c>
    </row>
    <row r="60" spans="1:11" x14ac:dyDescent="0.25">
      <c r="A60" t="s">
        <v>58</v>
      </c>
    </row>
    <row r="61" spans="1:11" x14ac:dyDescent="0.25">
      <c r="A61" t="s">
        <v>59</v>
      </c>
    </row>
    <row r="62" spans="1:11" x14ac:dyDescent="0.25">
      <c r="A62" t="s">
        <v>60</v>
      </c>
      <c r="G62">
        <v>6308</v>
      </c>
      <c r="H62">
        <v>10999</v>
      </c>
      <c r="I62">
        <v>11605</v>
      </c>
      <c r="J62">
        <v>18473</v>
      </c>
      <c r="K62">
        <v>20748</v>
      </c>
    </row>
    <row r="63" spans="1:11" x14ac:dyDescent="0.25">
      <c r="A63" t="s">
        <v>61</v>
      </c>
      <c r="B63">
        <v>5601</v>
      </c>
      <c r="C63">
        <v>12015</v>
      </c>
      <c r="D63">
        <v>14632</v>
      </c>
      <c r="E63">
        <v>21175</v>
      </c>
      <c r="F63">
        <v>22367</v>
      </c>
      <c r="G63">
        <v>30196</v>
      </c>
      <c r="H63">
        <v>35490</v>
      </c>
      <c r="I63">
        <v>37294</v>
      </c>
      <c r="J63">
        <v>49049</v>
      </c>
      <c r="K63">
        <v>55888</v>
      </c>
    </row>
    <row r="64" spans="1:11" x14ac:dyDescent="0.25">
      <c r="A64" t="s">
        <v>62</v>
      </c>
      <c r="B64">
        <v>430</v>
      </c>
      <c r="C64">
        <v>210</v>
      </c>
      <c r="D64">
        <v>1140</v>
      </c>
      <c r="E64">
        <v>1535</v>
      </c>
      <c r="F64">
        <v>1200</v>
      </c>
      <c r="G64">
        <v>1209</v>
      </c>
    </row>
    <row r="65" spans="1:11" x14ac:dyDescent="0.25">
      <c r="A65" t="s">
        <v>63</v>
      </c>
      <c r="B65">
        <v>3422</v>
      </c>
      <c r="C65">
        <v>4414</v>
      </c>
      <c r="D65">
        <v>7517</v>
      </c>
      <c r="E65">
        <v>2548</v>
      </c>
      <c r="F65">
        <v>4258</v>
      </c>
      <c r="G65">
        <v>6480</v>
      </c>
      <c r="H65">
        <v>25181</v>
      </c>
      <c r="I65">
        <v>22027</v>
      </c>
      <c r="J65">
        <v>25744</v>
      </c>
    </row>
    <row r="66" spans="1:11" x14ac:dyDescent="0.25">
      <c r="A66" t="s">
        <v>64</v>
      </c>
      <c r="B66">
        <v>2053</v>
      </c>
      <c r="C66">
        <v>2984</v>
      </c>
      <c r="D66">
        <v>4091</v>
      </c>
      <c r="E66">
        <v>5953</v>
      </c>
      <c r="F66">
        <v>7435</v>
      </c>
      <c r="G66">
        <v>8491</v>
      </c>
      <c r="H66">
        <v>8940</v>
      </c>
      <c r="I66">
        <v>8080</v>
      </c>
      <c r="J66">
        <v>7548</v>
      </c>
      <c r="K66">
        <v>7543</v>
      </c>
    </row>
    <row r="67" spans="1:11" x14ac:dyDescent="0.25">
      <c r="A67" t="s">
        <v>65</v>
      </c>
      <c r="C67">
        <v>1099</v>
      </c>
      <c r="D67">
        <v>590</v>
      </c>
      <c r="E67">
        <v>7331</v>
      </c>
      <c r="F67">
        <v>8398</v>
      </c>
      <c r="G67">
        <v>10764</v>
      </c>
      <c r="K67">
        <v>32687</v>
      </c>
    </row>
    <row r="68" spans="1:11" x14ac:dyDescent="0.25">
      <c r="A68" t="s">
        <v>66</v>
      </c>
      <c r="B68">
        <v>11506</v>
      </c>
      <c r="C68">
        <v>20722</v>
      </c>
      <c r="D68">
        <v>27970</v>
      </c>
      <c r="E68">
        <v>38542</v>
      </c>
      <c r="F68">
        <v>43658</v>
      </c>
      <c r="G68">
        <v>63448</v>
      </c>
      <c r="H68">
        <v>80610</v>
      </c>
      <c r="I68">
        <v>79006</v>
      </c>
      <c r="J68">
        <v>100814</v>
      </c>
      <c r="K68">
        <v>116866</v>
      </c>
    </row>
    <row r="69" spans="1:11" x14ac:dyDescent="0.25">
      <c r="A69" t="s">
        <v>67</v>
      </c>
    </row>
    <row r="70" spans="1:11" x14ac:dyDescent="0.25">
      <c r="A70" t="s">
        <v>68</v>
      </c>
      <c r="F70">
        <v>16960</v>
      </c>
      <c r="G70">
        <v>28987</v>
      </c>
      <c r="H70">
        <v>53463</v>
      </c>
      <c r="I70">
        <v>75427</v>
      </c>
      <c r="J70">
        <v>97207</v>
      </c>
      <c r="K70">
        <v>93735</v>
      </c>
    </row>
    <row r="71" spans="1:11" x14ac:dyDescent="0.25">
      <c r="A71" t="s">
        <v>69</v>
      </c>
      <c r="B71">
        <v>2216</v>
      </c>
      <c r="E71">
        <v>13847</v>
      </c>
      <c r="F71">
        <v>16489</v>
      </c>
      <c r="G71">
        <v>20259</v>
      </c>
      <c r="H71">
        <v>24062</v>
      </c>
      <c r="I71">
        <v>26019</v>
      </c>
      <c r="J71">
        <v>31504</v>
      </c>
      <c r="K71">
        <v>426</v>
      </c>
    </row>
    <row r="72" spans="1:11" x14ac:dyDescent="0.25">
      <c r="A72" t="s">
        <v>64</v>
      </c>
      <c r="B72">
        <v>853</v>
      </c>
      <c r="C72">
        <v>1139</v>
      </c>
      <c r="D72">
        <v>1686</v>
      </c>
      <c r="E72">
        <v>2648</v>
      </c>
      <c r="F72">
        <v>2625</v>
      </c>
      <c r="G72">
        <v>3031</v>
      </c>
      <c r="H72">
        <v>3624</v>
      </c>
      <c r="I72">
        <v>2930</v>
      </c>
      <c r="J72">
        <v>2836</v>
      </c>
      <c r="K72">
        <v>2797</v>
      </c>
    </row>
    <row r="73" spans="1:11" x14ac:dyDescent="0.25">
      <c r="A73" t="s">
        <v>70</v>
      </c>
      <c r="B73">
        <v>1286</v>
      </c>
      <c r="C73">
        <v>5531</v>
      </c>
      <c r="D73">
        <v>10100</v>
      </c>
      <c r="E73">
        <v>2817</v>
      </c>
      <c r="F73">
        <v>3719</v>
      </c>
      <c r="G73">
        <v>4567</v>
      </c>
      <c r="H73">
        <v>9365</v>
      </c>
      <c r="I73">
        <v>10055</v>
      </c>
      <c r="J73">
        <v>8911</v>
      </c>
      <c r="K73">
        <v>44754</v>
      </c>
    </row>
    <row r="74" spans="1:11" x14ac:dyDescent="0.25">
      <c r="A74" t="s">
        <v>71</v>
      </c>
      <c r="B74">
        <v>4355</v>
      </c>
      <c r="C74">
        <v>6670</v>
      </c>
      <c r="D74">
        <v>11786</v>
      </c>
      <c r="E74">
        <v>19312</v>
      </c>
      <c r="F74">
        <v>39793</v>
      </c>
      <c r="G74">
        <v>56844</v>
      </c>
      <c r="H74">
        <v>90514</v>
      </c>
      <c r="I74">
        <v>114431</v>
      </c>
      <c r="J74">
        <v>140458</v>
      </c>
      <c r="K74">
        <v>141712</v>
      </c>
    </row>
    <row r="75" spans="1:11" x14ac:dyDescent="0.25">
      <c r="A75" t="s">
        <v>72</v>
      </c>
      <c r="B75">
        <v>15861</v>
      </c>
      <c r="C75">
        <v>27392</v>
      </c>
      <c r="D75">
        <v>39756</v>
      </c>
      <c r="E75">
        <v>57854</v>
      </c>
      <c r="F75">
        <v>83451</v>
      </c>
      <c r="G75">
        <v>120292</v>
      </c>
      <c r="H75">
        <v>171124</v>
      </c>
      <c r="I75">
        <v>193437</v>
      </c>
      <c r="J75">
        <v>241272</v>
      </c>
      <c r="K75">
        <v>258578</v>
      </c>
    </row>
    <row r="76" spans="1:11" x14ac:dyDescent="0.25">
      <c r="A76" t="s">
        <v>73</v>
      </c>
    </row>
    <row r="77" spans="1:11" x14ac:dyDescent="0.25">
      <c r="A77" t="s">
        <v>74</v>
      </c>
      <c r="G77">
        <v>23313</v>
      </c>
      <c r="H77">
        <v>27416</v>
      </c>
      <c r="I77">
        <v>31251</v>
      </c>
      <c r="J77">
        <v>35867</v>
      </c>
      <c r="K77">
        <v>40201</v>
      </c>
    </row>
    <row r="78" spans="1:11" x14ac:dyDescent="0.25">
      <c r="A78" t="s">
        <v>75</v>
      </c>
      <c r="B78">
        <v>8210</v>
      </c>
      <c r="C78">
        <v>10668</v>
      </c>
      <c r="D78">
        <v>13331</v>
      </c>
      <c r="E78">
        <v>16422</v>
      </c>
      <c r="F78">
        <v>19764</v>
      </c>
    </row>
    <row r="79" spans="1:11" x14ac:dyDescent="0.25">
      <c r="A79" t="s">
        <v>76</v>
      </c>
      <c r="B79">
        <v>23353</v>
      </c>
      <c r="C79">
        <v>37169</v>
      </c>
      <c r="D79">
        <v>62841</v>
      </c>
      <c r="E79">
        <v>101289</v>
      </c>
      <c r="F79">
        <v>104256</v>
      </c>
      <c r="G79">
        <v>87152</v>
      </c>
      <c r="H79">
        <v>92284</v>
      </c>
      <c r="I79">
        <v>96364</v>
      </c>
      <c r="J79">
        <v>98330</v>
      </c>
      <c r="K79">
        <v>70400</v>
      </c>
    </row>
    <row r="80" spans="1:11" x14ac:dyDescent="0.25">
      <c r="A80" t="s">
        <v>77</v>
      </c>
      <c r="B80">
        <v>77</v>
      </c>
      <c r="C80">
        <v>-46</v>
      </c>
      <c r="D80">
        <v>443</v>
      </c>
      <c r="E80">
        <v>499</v>
      </c>
      <c r="F80">
        <v>-471</v>
      </c>
      <c r="G80">
        <v>1082</v>
      </c>
      <c r="H80">
        <v>-345</v>
      </c>
      <c r="I80">
        <v>634</v>
      </c>
      <c r="J80">
        <v>-150</v>
      </c>
      <c r="K80">
        <v>-3454</v>
      </c>
    </row>
    <row r="81" spans="1:12" x14ac:dyDescent="0.25">
      <c r="A81" t="s">
        <v>78</v>
      </c>
      <c r="B81">
        <v>31640</v>
      </c>
      <c r="C81">
        <v>47791</v>
      </c>
      <c r="D81">
        <v>76615</v>
      </c>
      <c r="E81">
        <v>118210</v>
      </c>
      <c r="F81">
        <v>123549</v>
      </c>
      <c r="G81">
        <v>111547</v>
      </c>
      <c r="H81">
        <v>119355</v>
      </c>
      <c r="I81">
        <v>128249</v>
      </c>
      <c r="J81">
        <v>134047</v>
      </c>
      <c r="K81">
        <v>107147</v>
      </c>
    </row>
    <row r="82" spans="1:12" x14ac:dyDescent="0.25">
      <c r="A82" t="s">
        <v>79</v>
      </c>
      <c r="B82">
        <v>47501</v>
      </c>
      <c r="C82">
        <v>75183</v>
      </c>
      <c r="D82">
        <v>116371</v>
      </c>
      <c r="E82">
        <v>176064</v>
      </c>
      <c r="F82">
        <v>207000</v>
      </c>
      <c r="G82">
        <v>231839</v>
      </c>
      <c r="H82">
        <v>290479</v>
      </c>
      <c r="I82">
        <v>321686</v>
      </c>
      <c r="J82">
        <v>375319</v>
      </c>
      <c r="K82">
        <v>365725</v>
      </c>
    </row>
    <row r="91" spans="1:12" x14ac:dyDescent="0.25">
      <c r="A91" t="s">
        <v>80</v>
      </c>
    </row>
    <row r="92" spans="1:12" x14ac:dyDescent="0.25">
      <c r="A92" t="s">
        <v>1</v>
      </c>
      <c r="B92" t="s">
        <v>2</v>
      </c>
      <c r="C92" t="s">
        <v>3</v>
      </c>
      <c r="D92" t="s">
        <v>4</v>
      </c>
      <c r="E92" t="s">
        <v>5</v>
      </c>
      <c r="F92" t="s">
        <v>6</v>
      </c>
      <c r="G92" t="s">
        <v>7</v>
      </c>
      <c r="H92" t="s">
        <v>8</v>
      </c>
      <c r="I92" t="s">
        <v>9</v>
      </c>
      <c r="J92" t="s">
        <v>10</v>
      </c>
      <c r="K92" t="s">
        <v>11</v>
      </c>
      <c r="L92" t="s">
        <v>12</v>
      </c>
    </row>
    <row r="93" spans="1:12" x14ac:dyDescent="0.25">
      <c r="A93" t="s">
        <v>81</v>
      </c>
    </row>
    <row r="94" spans="1:12" x14ac:dyDescent="0.25">
      <c r="A94" t="s">
        <v>26</v>
      </c>
      <c r="B94">
        <v>8235</v>
      </c>
      <c r="C94">
        <v>14013</v>
      </c>
      <c r="D94">
        <v>25922</v>
      </c>
      <c r="E94">
        <v>41733</v>
      </c>
      <c r="F94">
        <v>37037</v>
      </c>
      <c r="G94">
        <v>39510</v>
      </c>
      <c r="H94">
        <v>53394</v>
      </c>
      <c r="I94">
        <v>45687</v>
      </c>
      <c r="J94">
        <v>48351</v>
      </c>
      <c r="K94">
        <v>59531</v>
      </c>
      <c r="L94">
        <v>59431</v>
      </c>
    </row>
    <row r="95" spans="1:12" x14ac:dyDescent="0.25">
      <c r="A95" t="s">
        <v>82</v>
      </c>
      <c r="B95">
        <v>734</v>
      </c>
      <c r="C95">
        <v>1027</v>
      </c>
      <c r="D95">
        <v>1814</v>
      </c>
      <c r="E95">
        <v>3277</v>
      </c>
      <c r="F95">
        <v>6757</v>
      </c>
      <c r="G95">
        <v>7946</v>
      </c>
      <c r="H95">
        <v>11257</v>
      </c>
      <c r="I95">
        <v>10505</v>
      </c>
      <c r="J95">
        <v>10157</v>
      </c>
      <c r="K95">
        <v>10903</v>
      </c>
      <c r="L95">
        <v>11553</v>
      </c>
    </row>
    <row r="96" spans="1:12" x14ac:dyDescent="0.25">
      <c r="A96" t="s">
        <v>42</v>
      </c>
      <c r="B96">
        <v>1040</v>
      </c>
      <c r="C96">
        <v>1440</v>
      </c>
      <c r="D96">
        <v>2868</v>
      </c>
      <c r="E96">
        <v>4405</v>
      </c>
      <c r="F96">
        <v>1141</v>
      </c>
      <c r="G96">
        <v>2347</v>
      </c>
      <c r="H96">
        <v>1382</v>
      </c>
      <c r="I96">
        <v>4938</v>
      </c>
      <c r="J96">
        <v>5966</v>
      </c>
      <c r="K96">
        <v>-32590</v>
      </c>
      <c r="L96">
        <v>1200</v>
      </c>
    </row>
    <row r="97" spans="1:12" x14ac:dyDescent="0.25">
      <c r="A97" t="s">
        <v>83</v>
      </c>
      <c r="B97">
        <v>710</v>
      </c>
      <c r="C97">
        <v>879</v>
      </c>
      <c r="D97">
        <v>1168</v>
      </c>
      <c r="E97">
        <v>1740</v>
      </c>
      <c r="F97">
        <v>2253</v>
      </c>
      <c r="G97">
        <v>2863</v>
      </c>
      <c r="H97">
        <v>3586</v>
      </c>
      <c r="I97">
        <v>4210</v>
      </c>
      <c r="J97">
        <v>4840</v>
      </c>
      <c r="K97">
        <v>5340</v>
      </c>
      <c r="L97">
        <v>5603</v>
      </c>
    </row>
    <row r="98" spans="1:12" x14ac:dyDescent="0.25">
      <c r="A98" t="s">
        <v>84</v>
      </c>
      <c r="B98">
        <v>-586</v>
      </c>
      <c r="C98">
        <v>1212</v>
      </c>
      <c r="D98">
        <v>5757</v>
      </c>
      <c r="E98">
        <v>-299</v>
      </c>
      <c r="F98">
        <v>6478</v>
      </c>
      <c r="G98">
        <v>7047</v>
      </c>
      <c r="H98">
        <v>11647</v>
      </c>
      <c r="I98">
        <v>484</v>
      </c>
      <c r="J98">
        <v>-5550</v>
      </c>
      <c r="K98">
        <v>34694</v>
      </c>
      <c r="L98">
        <v>-1469</v>
      </c>
    </row>
    <row r="99" spans="1:12" x14ac:dyDescent="0.25">
      <c r="A99" t="s">
        <v>85</v>
      </c>
      <c r="B99">
        <v>-939</v>
      </c>
      <c r="C99">
        <v>-2142</v>
      </c>
      <c r="D99">
        <v>143</v>
      </c>
      <c r="E99">
        <v>-5551</v>
      </c>
      <c r="F99">
        <v>-2172</v>
      </c>
      <c r="G99">
        <v>-4232</v>
      </c>
      <c r="H99">
        <v>611</v>
      </c>
      <c r="I99">
        <v>1095</v>
      </c>
      <c r="J99">
        <v>-2093</v>
      </c>
      <c r="K99">
        <v>-5322</v>
      </c>
      <c r="L99">
        <v>5378</v>
      </c>
    </row>
    <row r="100" spans="1:12" x14ac:dyDescent="0.25">
      <c r="A100" t="s">
        <v>86</v>
      </c>
      <c r="B100">
        <v>54</v>
      </c>
      <c r="C100">
        <v>-596</v>
      </c>
      <c r="D100">
        <v>275</v>
      </c>
      <c r="E100">
        <v>-15</v>
      </c>
      <c r="F100">
        <v>-973</v>
      </c>
      <c r="G100">
        <v>-76</v>
      </c>
      <c r="H100">
        <v>-238</v>
      </c>
      <c r="I100">
        <v>217</v>
      </c>
      <c r="J100">
        <v>-2723</v>
      </c>
      <c r="K100">
        <v>828</v>
      </c>
      <c r="L100">
        <v>-682</v>
      </c>
    </row>
    <row r="101" spans="1:12" x14ac:dyDescent="0.25">
      <c r="A101" t="s">
        <v>61</v>
      </c>
      <c r="B101">
        <v>92</v>
      </c>
      <c r="C101">
        <v>6307</v>
      </c>
      <c r="D101">
        <v>2515</v>
      </c>
      <c r="E101">
        <v>4467</v>
      </c>
      <c r="F101">
        <v>2340</v>
      </c>
      <c r="G101">
        <v>5938</v>
      </c>
      <c r="H101">
        <v>5400</v>
      </c>
      <c r="I101">
        <v>1791</v>
      </c>
      <c r="J101">
        <v>9618</v>
      </c>
      <c r="K101">
        <v>9175</v>
      </c>
      <c r="L101">
        <v>-11928</v>
      </c>
    </row>
    <row r="102" spans="1:12" x14ac:dyDescent="0.25">
      <c r="A102" t="s">
        <v>87</v>
      </c>
      <c r="B102">
        <v>207</v>
      </c>
      <c r="C102">
        <v>-2357</v>
      </c>
      <c r="D102">
        <v>2824</v>
      </c>
      <c r="E102">
        <v>800</v>
      </c>
      <c r="F102">
        <v>7283</v>
      </c>
      <c r="G102">
        <v>5417</v>
      </c>
      <c r="H102">
        <v>5874</v>
      </c>
      <c r="I102">
        <v>-2619</v>
      </c>
      <c r="J102">
        <v>-10352</v>
      </c>
      <c r="K102">
        <v>30013</v>
      </c>
      <c r="L102">
        <v>5763</v>
      </c>
    </row>
    <row r="103" spans="1:12" x14ac:dyDescent="0.25">
      <c r="A103" t="s">
        <v>88</v>
      </c>
      <c r="B103">
        <v>26</v>
      </c>
      <c r="C103">
        <v>24</v>
      </c>
      <c r="J103">
        <v>-166</v>
      </c>
      <c r="K103">
        <v>-444</v>
      </c>
      <c r="L103">
        <v>-487</v>
      </c>
    </row>
    <row r="104" spans="1:12" x14ac:dyDescent="0.25">
      <c r="A104" t="s">
        <v>89</v>
      </c>
      <c r="B104">
        <v>10159</v>
      </c>
      <c r="C104">
        <v>18595</v>
      </c>
      <c r="D104">
        <v>37529</v>
      </c>
      <c r="E104">
        <v>50856</v>
      </c>
      <c r="F104">
        <v>53666</v>
      </c>
      <c r="G104">
        <v>59713</v>
      </c>
      <c r="H104">
        <v>81266</v>
      </c>
      <c r="I104">
        <v>65824</v>
      </c>
      <c r="J104">
        <v>63598</v>
      </c>
      <c r="K104">
        <v>77434</v>
      </c>
      <c r="L104">
        <v>75831</v>
      </c>
    </row>
    <row r="105" spans="1:12" x14ac:dyDescent="0.25">
      <c r="A105" t="s">
        <v>90</v>
      </c>
    </row>
    <row r="106" spans="1:12" x14ac:dyDescent="0.25">
      <c r="A106" t="s">
        <v>91</v>
      </c>
      <c r="B106">
        <v>-1144</v>
      </c>
      <c r="C106">
        <v>-2005</v>
      </c>
      <c r="D106">
        <v>-4260</v>
      </c>
      <c r="E106">
        <v>-8295</v>
      </c>
      <c r="F106">
        <v>-8165</v>
      </c>
      <c r="G106">
        <v>-9571</v>
      </c>
      <c r="H106">
        <v>-11247</v>
      </c>
      <c r="I106">
        <v>-12734</v>
      </c>
      <c r="J106">
        <v>-12451</v>
      </c>
      <c r="K106">
        <v>-13313</v>
      </c>
      <c r="L106">
        <v>-13858</v>
      </c>
    </row>
    <row r="107" spans="1:12" x14ac:dyDescent="0.25">
      <c r="A107" t="s">
        <v>92</v>
      </c>
      <c r="C107">
        <v>-638</v>
      </c>
      <c r="D107">
        <v>-244</v>
      </c>
      <c r="E107">
        <v>-350</v>
      </c>
      <c r="F107">
        <v>-496</v>
      </c>
      <c r="G107">
        <v>-3765</v>
      </c>
      <c r="H107">
        <v>-343</v>
      </c>
      <c r="I107">
        <v>-297</v>
      </c>
      <c r="J107">
        <v>-329</v>
      </c>
      <c r="K107">
        <v>-721</v>
      </c>
      <c r="L107">
        <v>-715</v>
      </c>
    </row>
    <row r="108" spans="1:12" x14ac:dyDescent="0.25">
      <c r="A108" t="s">
        <v>93</v>
      </c>
      <c r="B108">
        <v>-46825</v>
      </c>
      <c r="C108">
        <v>-57811</v>
      </c>
      <c r="D108">
        <v>-102317</v>
      </c>
      <c r="E108">
        <v>-151232</v>
      </c>
      <c r="F108">
        <v>-148489</v>
      </c>
      <c r="G108">
        <v>-217128</v>
      </c>
      <c r="H108">
        <v>-166402</v>
      </c>
      <c r="I108">
        <v>-143816</v>
      </c>
      <c r="J108">
        <v>-159881</v>
      </c>
      <c r="K108">
        <v>-73227</v>
      </c>
      <c r="L108">
        <v>-39318</v>
      </c>
    </row>
    <row r="109" spans="1:12" x14ac:dyDescent="0.25">
      <c r="A109" t="s">
        <v>94</v>
      </c>
      <c r="B109">
        <v>30678</v>
      </c>
      <c r="C109">
        <v>46718</v>
      </c>
      <c r="D109">
        <v>69853</v>
      </c>
      <c r="E109">
        <v>112805</v>
      </c>
      <c r="F109">
        <v>124447</v>
      </c>
      <c r="G109">
        <v>208111</v>
      </c>
      <c r="H109">
        <v>121985</v>
      </c>
      <c r="I109">
        <v>111794</v>
      </c>
      <c r="J109">
        <v>126339</v>
      </c>
      <c r="K109">
        <v>104072</v>
      </c>
      <c r="L109">
        <v>90149</v>
      </c>
    </row>
    <row r="110" spans="1:12" x14ac:dyDescent="0.25">
      <c r="A110" t="s">
        <v>95</v>
      </c>
      <c r="B110">
        <v>-69</v>
      </c>
      <c r="C110">
        <v>-116</v>
      </c>
      <c r="D110">
        <v>-3192</v>
      </c>
      <c r="E110">
        <v>-1107</v>
      </c>
      <c r="F110">
        <v>-911</v>
      </c>
      <c r="G110">
        <v>-242</v>
      </c>
      <c r="H110">
        <v>-241</v>
      </c>
      <c r="I110">
        <v>-814</v>
      </c>
      <c r="J110">
        <v>-344</v>
      </c>
    </row>
    <row r="111" spans="1:12" x14ac:dyDescent="0.25">
      <c r="A111" t="s">
        <v>96</v>
      </c>
      <c r="B111">
        <v>-74</v>
      </c>
      <c r="C111">
        <v>-2</v>
      </c>
      <c r="D111">
        <v>-259</v>
      </c>
      <c r="E111">
        <v>-48</v>
      </c>
      <c r="F111">
        <v>-160</v>
      </c>
      <c r="G111">
        <v>16</v>
      </c>
      <c r="H111">
        <v>-26</v>
      </c>
      <c r="I111">
        <v>-110</v>
      </c>
      <c r="J111">
        <v>220</v>
      </c>
      <c r="K111">
        <v>-745</v>
      </c>
      <c r="L111">
        <v>-758</v>
      </c>
    </row>
    <row r="112" spans="1:12" x14ac:dyDescent="0.25">
      <c r="A112" t="s">
        <v>97</v>
      </c>
      <c r="B112">
        <v>-17434</v>
      </c>
      <c r="C112">
        <v>-13854</v>
      </c>
      <c r="D112">
        <v>-40419</v>
      </c>
      <c r="E112">
        <v>-48227</v>
      </c>
      <c r="F112">
        <v>-33774</v>
      </c>
      <c r="G112">
        <v>-22579</v>
      </c>
      <c r="H112">
        <v>-56274</v>
      </c>
      <c r="I112">
        <v>-45977</v>
      </c>
      <c r="J112">
        <v>-46446</v>
      </c>
      <c r="K112">
        <v>16066</v>
      </c>
      <c r="L112">
        <v>35500</v>
      </c>
    </row>
    <row r="113" spans="1:12" x14ac:dyDescent="0.25">
      <c r="A113" t="s">
        <v>98</v>
      </c>
    </row>
    <row r="114" spans="1:12" x14ac:dyDescent="0.25">
      <c r="A114" t="s">
        <v>99</v>
      </c>
      <c r="F114">
        <v>16896</v>
      </c>
      <c r="G114">
        <v>11960</v>
      </c>
      <c r="H114">
        <v>27114</v>
      </c>
      <c r="I114">
        <v>24954</v>
      </c>
      <c r="J114">
        <v>28662</v>
      </c>
      <c r="K114">
        <v>6969</v>
      </c>
    </row>
    <row r="115" spans="1:12" x14ac:dyDescent="0.25">
      <c r="A115" t="s">
        <v>100</v>
      </c>
      <c r="I115">
        <v>-2500</v>
      </c>
      <c r="J115">
        <v>-3500</v>
      </c>
      <c r="K115">
        <v>-6500</v>
      </c>
    </row>
    <row r="116" spans="1:12" x14ac:dyDescent="0.25">
      <c r="A116" t="s">
        <v>101</v>
      </c>
      <c r="B116">
        <v>475</v>
      </c>
      <c r="C116">
        <v>912</v>
      </c>
      <c r="D116">
        <v>831</v>
      </c>
      <c r="E116">
        <v>665</v>
      </c>
      <c r="F116">
        <v>530</v>
      </c>
      <c r="G116">
        <v>730</v>
      </c>
      <c r="H116">
        <v>543</v>
      </c>
      <c r="I116">
        <v>495</v>
      </c>
      <c r="J116">
        <v>555</v>
      </c>
      <c r="K116">
        <v>669</v>
      </c>
    </row>
    <row r="117" spans="1:12" x14ac:dyDescent="0.25">
      <c r="A117" t="s">
        <v>102</v>
      </c>
      <c r="F117">
        <v>-22860</v>
      </c>
      <c r="G117">
        <v>-45000</v>
      </c>
      <c r="H117">
        <v>-35253</v>
      </c>
      <c r="I117">
        <v>-29722</v>
      </c>
      <c r="J117">
        <v>-32900</v>
      </c>
      <c r="K117">
        <v>-72738</v>
      </c>
      <c r="L117">
        <v>-71439</v>
      </c>
    </row>
    <row r="118" spans="1:12" x14ac:dyDescent="0.25">
      <c r="A118" t="s">
        <v>103</v>
      </c>
      <c r="E118">
        <v>-2488</v>
      </c>
      <c r="F118">
        <v>-10564</v>
      </c>
      <c r="G118">
        <v>-11126</v>
      </c>
      <c r="H118">
        <v>-11561</v>
      </c>
      <c r="I118">
        <v>-12150</v>
      </c>
      <c r="J118">
        <v>-12769</v>
      </c>
      <c r="K118">
        <v>-13712</v>
      </c>
      <c r="L118">
        <v>-13941</v>
      </c>
    </row>
    <row r="119" spans="1:12" x14ac:dyDescent="0.25">
      <c r="A119" t="s">
        <v>104</v>
      </c>
      <c r="B119">
        <v>188</v>
      </c>
      <c r="C119">
        <v>345</v>
      </c>
      <c r="D119">
        <v>613</v>
      </c>
      <c r="E119">
        <v>125</v>
      </c>
      <c r="F119">
        <v>-381</v>
      </c>
      <c r="G119">
        <v>5887</v>
      </c>
      <c r="H119">
        <v>1441</v>
      </c>
      <c r="I119">
        <v>-1560</v>
      </c>
      <c r="J119">
        <v>2605</v>
      </c>
      <c r="K119">
        <v>-2564</v>
      </c>
      <c r="L119">
        <v>-8671</v>
      </c>
    </row>
    <row r="120" spans="1:12" x14ac:dyDescent="0.25">
      <c r="A120" t="s">
        <v>105</v>
      </c>
      <c r="B120">
        <v>663</v>
      </c>
      <c r="C120">
        <v>1257</v>
      </c>
      <c r="D120">
        <v>1444</v>
      </c>
      <c r="E120">
        <v>-1698</v>
      </c>
      <c r="F120">
        <v>-16379</v>
      </c>
      <c r="G120">
        <v>-37549</v>
      </c>
      <c r="H120">
        <v>-17716</v>
      </c>
      <c r="I120">
        <v>-20483</v>
      </c>
      <c r="J120">
        <v>-17347</v>
      </c>
      <c r="K120">
        <v>-87876</v>
      </c>
      <c r="L120">
        <v>-94051</v>
      </c>
    </row>
    <row r="121" spans="1:12" x14ac:dyDescent="0.25">
      <c r="A121" t="s">
        <v>106</v>
      </c>
      <c r="B121">
        <v>-6612</v>
      </c>
      <c r="C121">
        <v>5998</v>
      </c>
      <c r="D121">
        <v>-1446</v>
      </c>
      <c r="E121">
        <v>931</v>
      </c>
      <c r="F121">
        <v>3513</v>
      </c>
      <c r="G121">
        <v>-415</v>
      </c>
      <c r="H121">
        <v>7276</v>
      </c>
      <c r="I121">
        <v>-636</v>
      </c>
      <c r="J121">
        <v>-195</v>
      </c>
      <c r="K121">
        <v>5624</v>
      </c>
      <c r="L121">
        <v>17280</v>
      </c>
    </row>
    <row r="122" spans="1:12" x14ac:dyDescent="0.25">
      <c r="A122" t="s">
        <v>107</v>
      </c>
      <c r="B122">
        <v>11875</v>
      </c>
      <c r="C122">
        <v>5263</v>
      </c>
      <c r="D122">
        <v>11261</v>
      </c>
      <c r="E122">
        <v>9815</v>
      </c>
      <c r="F122">
        <v>10746</v>
      </c>
      <c r="G122">
        <v>14259</v>
      </c>
      <c r="H122">
        <v>13844</v>
      </c>
      <c r="I122">
        <v>21120</v>
      </c>
      <c r="J122">
        <v>20484</v>
      </c>
      <c r="K122">
        <v>20289</v>
      </c>
      <c r="L122">
        <v>27491</v>
      </c>
    </row>
    <row r="123" spans="1:12" x14ac:dyDescent="0.25">
      <c r="A123" t="s">
        <v>108</v>
      </c>
      <c r="B123">
        <v>5263</v>
      </c>
      <c r="C123">
        <v>11261</v>
      </c>
      <c r="D123">
        <v>9815</v>
      </c>
      <c r="E123">
        <v>10746</v>
      </c>
      <c r="F123">
        <v>14259</v>
      </c>
      <c r="G123">
        <v>13844</v>
      </c>
      <c r="H123">
        <v>21120</v>
      </c>
      <c r="I123">
        <v>20484</v>
      </c>
      <c r="J123">
        <v>20289</v>
      </c>
      <c r="K123">
        <v>25913</v>
      </c>
      <c r="L123">
        <v>44771</v>
      </c>
    </row>
    <row r="124" spans="1:12" x14ac:dyDescent="0.25">
      <c r="A124" t="s">
        <v>109</v>
      </c>
    </row>
    <row r="125" spans="1:12" x14ac:dyDescent="0.25">
      <c r="A125" t="s">
        <v>110</v>
      </c>
      <c r="B125">
        <v>10159</v>
      </c>
      <c r="C125">
        <v>18595</v>
      </c>
      <c r="D125">
        <v>37529</v>
      </c>
      <c r="E125">
        <v>50856</v>
      </c>
      <c r="F125">
        <v>53666</v>
      </c>
      <c r="G125">
        <v>59713</v>
      </c>
      <c r="H125">
        <v>81266</v>
      </c>
      <c r="I125">
        <v>65824</v>
      </c>
      <c r="J125">
        <v>63598</v>
      </c>
      <c r="K125">
        <v>77434</v>
      </c>
      <c r="L125">
        <v>75831</v>
      </c>
    </row>
    <row r="126" spans="1:12" x14ac:dyDescent="0.25">
      <c r="A126" t="s">
        <v>111</v>
      </c>
      <c r="B126">
        <v>-1213</v>
      </c>
      <c r="C126">
        <v>-2121</v>
      </c>
      <c r="D126">
        <v>-7452</v>
      </c>
      <c r="E126">
        <v>-9402</v>
      </c>
      <c r="F126">
        <v>-9076</v>
      </c>
      <c r="G126">
        <v>-9813</v>
      </c>
      <c r="H126">
        <v>-11488</v>
      </c>
      <c r="I126">
        <v>-13548</v>
      </c>
      <c r="J126">
        <v>-12795</v>
      </c>
      <c r="K126">
        <v>-13313</v>
      </c>
      <c r="L126">
        <v>-13858</v>
      </c>
    </row>
    <row r="127" spans="1:12" x14ac:dyDescent="0.25">
      <c r="A127" t="s">
        <v>112</v>
      </c>
      <c r="B127">
        <v>8946</v>
      </c>
      <c r="C127">
        <v>16474</v>
      </c>
      <c r="D127">
        <v>30077</v>
      </c>
      <c r="E127">
        <v>41454</v>
      </c>
      <c r="F127">
        <v>44590</v>
      </c>
      <c r="G127">
        <v>49900</v>
      </c>
      <c r="H127">
        <v>69778</v>
      </c>
      <c r="I127">
        <v>52276</v>
      </c>
      <c r="J127">
        <v>50803</v>
      </c>
      <c r="K127">
        <v>64121</v>
      </c>
      <c r="L127">
        <v>61973</v>
      </c>
    </row>
    <row r="136" spans="1:12" x14ac:dyDescent="0.25">
      <c r="A136" t="s">
        <v>0</v>
      </c>
    </row>
    <row r="137" spans="1:12" x14ac:dyDescent="0.25">
      <c r="A137" t="s">
        <v>1</v>
      </c>
      <c r="B137" t="s">
        <v>9</v>
      </c>
      <c r="C137" t="s">
        <v>124</v>
      </c>
      <c r="D137" t="s">
        <v>125</v>
      </c>
      <c r="E137" t="s">
        <v>126</v>
      </c>
      <c r="F137" t="s">
        <v>10</v>
      </c>
      <c r="G137" t="s">
        <v>127</v>
      </c>
      <c r="H137" t="s">
        <v>128</v>
      </c>
      <c r="I137" t="s">
        <v>129</v>
      </c>
      <c r="J137" t="s">
        <v>11</v>
      </c>
      <c r="K137" t="s">
        <v>130</v>
      </c>
      <c r="L137" t="s">
        <v>12</v>
      </c>
    </row>
    <row r="138" spans="1:12" x14ac:dyDescent="0.25">
      <c r="A138" t="s">
        <v>13</v>
      </c>
      <c r="B138">
        <v>46852</v>
      </c>
      <c r="C138">
        <v>78351</v>
      </c>
      <c r="D138">
        <v>52896</v>
      </c>
      <c r="E138">
        <v>45408</v>
      </c>
      <c r="F138">
        <v>52579</v>
      </c>
      <c r="G138">
        <v>88293</v>
      </c>
      <c r="H138">
        <v>61137</v>
      </c>
      <c r="I138">
        <v>53265</v>
      </c>
      <c r="J138">
        <v>62900</v>
      </c>
      <c r="K138">
        <v>84310</v>
      </c>
      <c r="L138">
        <v>261612</v>
      </c>
    </row>
    <row r="139" spans="1:12" x14ac:dyDescent="0.25">
      <c r="A139" t="s">
        <v>14</v>
      </c>
      <c r="B139">
        <v>29039</v>
      </c>
      <c r="C139">
        <v>48175</v>
      </c>
      <c r="D139">
        <v>32305</v>
      </c>
      <c r="E139">
        <v>27920</v>
      </c>
      <c r="F139">
        <v>32648</v>
      </c>
      <c r="G139">
        <v>54381</v>
      </c>
      <c r="H139">
        <v>37715</v>
      </c>
      <c r="I139">
        <v>32844</v>
      </c>
      <c r="J139">
        <v>38816</v>
      </c>
      <c r="K139">
        <v>52279</v>
      </c>
      <c r="L139">
        <v>161654</v>
      </c>
    </row>
    <row r="140" spans="1:12" x14ac:dyDescent="0.25">
      <c r="A140" t="s">
        <v>15</v>
      </c>
      <c r="B140">
        <v>17813</v>
      </c>
      <c r="C140">
        <v>30176</v>
      </c>
      <c r="D140">
        <v>20591</v>
      </c>
      <c r="E140">
        <v>17488</v>
      </c>
      <c r="F140">
        <v>19931</v>
      </c>
      <c r="G140">
        <v>33912</v>
      </c>
      <c r="H140">
        <v>23422</v>
      </c>
      <c r="I140">
        <v>20421</v>
      </c>
      <c r="J140">
        <v>24084</v>
      </c>
      <c r="K140">
        <v>32031</v>
      </c>
      <c r="L140">
        <v>99958</v>
      </c>
    </row>
    <row r="141" spans="1:12" x14ac:dyDescent="0.25">
      <c r="A141" t="s">
        <v>16</v>
      </c>
    </row>
    <row r="142" spans="1:12" x14ac:dyDescent="0.25">
      <c r="A142" t="s">
        <v>17</v>
      </c>
      <c r="B142">
        <v>2570</v>
      </c>
      <c r="C142">
        <v>2871</v>
      </c>
      <c r="D142">
        <v>2776</v>
      </c>
      <c r="E142">
        <v>2937</v>
      </c>
      <c r="F142">
        <v>2997</v>
      </c>
      <c r="G142">
        <v>3407</v>
      </c>
      <c r="H142">
        <v>3378</v>
      </c>
      <c r="I142">
        <v>3701</v>
      </c>
      <c r="J142">
        <v>3750</v>
      </c>
      <c r="K142">
        <v>3902</v>
      </c>
      <c r="L142">
        <v>14731</v>
      </c>
    </row>
    <row r="143" spans="1:12" x14ac:dyDescent="0.25">
      <c r="A143" t="s">
        <v>18</v>
      </c>
      <c r="B143">
        <v>3482</v>
      </c>
      <c r="C143">
        <v>3946</v>
      </c>
      <c r="D143">
        <v>3718</v>
      </c>
      <c r="E143">
        <v>3783</v>
      </c>
      <c r="F143">
        <v>3814</v>
      </c>
      <c r="G143">
        <v>4231</v>
      </c>
      <c r="H143">
        <v>4150</v>
      </c>
      <c r="I143">
        <v>4108</v>
      </c>
      <c r="J143">
        <v>4216</v>
      </c>
      <c r="K143">
        <v>4783</v>
      </c>
      <c r="L143">
        <v>17257</v>
      </c>
    </row>
    <row r="144" spans="1:12" x14ac:dyDescent="0.25">
      <c r="A144" t="s">
        <v>19</v>
      </c>
      <c r="B144">
        <v>6052</v>
      </c>
      <c r="C144">
        <v>6817</v>
      </c>
      <c r="D144">
        <v>6494</v>
      </c>
      <c r="E144">
        <v>6720</v>
      </c>
      <c r="F144">
        <v>6811</v>
      </c>
      <c r="G144">
        <v>7638</v>
      </c>
      <c r="H144">
        <v>7528</v>
      </c>
      <c r="I144">
        <v>7809</v>
      </c>
      <c r="J144">
        <v>7966</v>
      </c>
      <c r="K144">
        <v>8685</v>
      </c>
      <c r="L144">
        <v>31988</v>
      </c>
    </row>
    <row r="145" spans="1:12" x14ac:dyDescent="0.25">
      <c r="A145" t="s">
        <v>20</v>
      </c>
      <c r="B145">
        <v>11761</v>
      </c>
      <c r="C145">
        <v>23359</v>
      </c>
      <c r="D145">
        <v>14097</v>
      </c>
      <c r="E145">
        <v>10768</v>
      </c>
      <c r="F145">
        <v>13120</v>
      </c>
      <c r="G145">
        <v>26274</v>
      </c>
      <c r="H145">
        <v>15894</v>
      </c>
      <c r="I145">
        <v>12612</v>
      </c>
      <c r="J145">
        <v>16118</v>
      </c>
      <c r="K145">
        <v>23346</v>
      </c>
      <c r="L145">
        <v>67970</v>
      </c>
    </row>
    <row r="146" spans="1:12" x14ac:dyDescent="0.25">
      <c r="A146" t="s">
        <v>21</v>
      </c>
      <c r="B146">
        <v>450</v>
      </c>
      <c r="C146">
        <v>525</v>
      </c>
      <c r="D146">
        <v>530</v>
      </c>
      <c r="E146">
        <v>602</v>
      </c>
      <c r="F146">
        <v>666</v>
      </c>
      <c r="G146">
        <v>734</v>
      </c>
      <c r="H146">
        <v>792</v>
      </c>
      <c r="I146">
        <v>846</v>
      </c>
      <c r="J146">
        <v>868</v>
      </c>
      <c r="K146">
        <v>890</v>
      </c>
      <c r="L146">
        <v>3396</v>
      </c>
    </row>
    <row r="147" spans="1:12" x14ac:dyDescent="0.25">
      <c r="A147" t="s">
        <v>22</v>
      </c>
      <c r="B147">
        <v>877</v>
      </c>
      <c r="C147">
        <v>1346</v>
      </c>
      <c r="D147">
        <v>1117</v>
      </c>
      <c r="E147">
        <v>1142</v>
      </c>
      <c r="F147">
        <v>1463</v>
      </c>
      <c r="G147">
        <v>1490</v>
      </c>
      <c r="H147">
        <v>1066</v>
      </c>
      <c r="I147">
        <v>1518</v>
      </c>
      <c r="J147">
        <v>1171</v>
      </c>
      <c r="K147">
        <v>1450</v>
      </c>
      <c r="L147">
        <v>5205</v>
      </c>
    </row>
    <row r="148" spans="1:12" x14ac:dyDescent="0.25">
      <c r="A148" t="s">
        <v>23</v>
      </c>
      <c r="B148">
        <v>12188</v>
      </c>
      <c r="C148">
        <v>24180</v>
      </c>
      <c r="D148">
        <v>14684</v>
      </c>
      <c r="E148">
        <v>11308</v>
      </c>
      <c r="F148">
        <v>13917</v>
      </c>
      <c r="G148">
        <v>27030</v>
      </c>
      <c r="H148">
        <v>16168</v>
      </c>
      <c r="I148">
        <v>13284</v>
      </c>
      <c r="J148">
        <v>16421</v>
      </c>
      <c r="K148">
        <v>23906</v>
      </c>
      <c r="L148">
        <v>69779</v>
      </c>
    </row>
    <row r="149" spans="1:12" x14ac:dyDescent="0.25">
      <c r="A149" t="s">
        <v>24</v>
      </c>
      <c r="B149">
        <v>3174</v>
      </c>
      <c r="C149">
        <v>6289</v>
      </c>
      <c r="D149">
        <v>3655</v>
      </c>
      <c r="E149">
        <v>2591</v>
      </c>
      <c r="F149">
        <v>3203</v>
      </c>
      <c r="G149">
        <v>6965</v>
      </c>
      <c r="H149">
        <v>2346</v>
      </c>
      <c r="I149">
        <v>1765</v>
      </c>
      <c r="J149">
        <v>2296</v>
      </c>
      <c r="K149">
        <v>3941</v>
      </c>
      <c r="L149">
        <v>10348</v>
      </c>
    </row>
    <row r="150" spans="1:12" x14ac:dyDescent="0.25">
      <c r="A150" t="s">
        <v>25</v>
      </c>
      <c r="B150">
        <v>9014</v>
      </c>
      <c r="C150">
        <v>17891</v>
      </c>
      <c r="D150">
        <v>11029</v>
      </c>
      <c r="E150">
        <v>8717</v>
      </c>
      <c r="F150">
        <v>10714</v>
      </c>
      <c r="G150">
        <v>20065</v>
      </c>
      <c r="H150">
        <v>13822</v>
      </c>
      <c r="I150">
        <v>11519</v>
      </c>
      <c r="J150">
        <v>14125</v>
      </c>
      <c r="K150">
        <v>19965</v>
      </c>
      <c r="L150">
        <v>59431</v>
      </c>
    </row>
    <row r="151" spans="1:12" x14ac:dyDescent="0.25">
      <c r="A151" t="s">
        <v>26</v>
      </c>
      <c r="B151">
        <v>9014</v>
      </c>
      <c r="C151">
        <v>17891</v>
      </c>
      <c r="D151">
        <v>11029</v>
      </c>
      <c r="E151">
        <v>8717</v>
      </c>
      <c r="F151">
        <v>10714</v>
      </c>
      <c r="G151">
        <v>20065</v>
      </c>
      <c r="H151">
        <v>13822</v>
      </c>
      <c r="I151">
        <v>11519</v>
      </c>
      <c r="J151">
        <v>14125</v>
      </c>
      <c r="K151">
        <v>19965</v>
      </c>
      <c r="L151">
        <v>59431</v>
      </c>
    </row>
    <row r="152" spans="1:12" x14ac:dyDescent="0.25">
      <c r="A152" t="s">
        <v>27</v>
      </c>
      <c r="B152">
        <v>9014</v>
      </c>
      <c r="C152">
        <v>17891</v>
      </c>
      <c r="D152">
        <v>11029</v>
      </c>
      <c r="E152">
        <v>8717</v>
      </c>
      <c r="F152">
        <v>10714</v>
      </c>
      <c r="G152">
        <v>20065</v>
      </c>
      <c r="H152">
        <v>13822</v>
      </c>
      <c r="I152">
        <v>11519</v>
      </c>
      <c r="J152">
        <v>14125</v>
      </c>
      <c r="K152">
        <v>19965</v>
      </c>
      <c r="L152">
        <v>59431</v>
      </c>
    </row>
    <row r="153" spans="1:12" x14ac:dyDescent="0.25">
      <c r="A153" t="s">
        <v>28</v>
      </c>
    </row>
    <row r="154" spans="1:12" x14ac:dyDescent="0.25">
      <c r="A154" t="s">
        <v>29</v>
      </c>
      <c r="B154">
        <v>1.69</v>
      </c>
      <c r="C154">
        <v>3.38</v>
      </c>
      <c r="D154">
        <v>2.11</v>
      </c>
      <c r="E154">
        <v>1.68</v>
      </c>
      <c r="F154">
        <v>2.09</v>
      </c>
      <c r="G154">
        <v>3.92</v>
      </c>
      <c r="H154">
        <v>2.75</v>
      </c>
      <c r="I154">
        <v>2.36</v>
      </c>
      <c r="J154">
        <v>2.94</v>
      </c>
      <c r="K154">
        <v>4.22</v>
      </c>
      <c r="L154">
        <v>12.31</v>
      </c>
    </row>
    <row r="155" spans="1:12" x14ac:dyDescent="0.25">
      <c r="A155" t="s">
        <v>30</v>
      </c>
      <c r="B155">
        <v>1.69</v>
      </c>
      <c r="C155">
        <v>3.36</v>
      </c>
      <c r="D155">
        <v>2.1</v>
      </c>
      <c r="E155">
        <v>1.67</v>
      </c>
      <c r="F155">
        <v>2.0699999999999998</v>
      </c>
      <c r="G155">
        <v>3.89</v>
      </c>
      <c r="H155">
        <v>2.73</v>
      </c>
      <c r="I155">
        <v>2.34</v>
      </c>
      <c r="J155">
        <v>2.92</v>
      </c>
      <c r="K155">
        <v>4.18</v>
      </c>
      <c r="L155">
        <v>12.2</v>
      </c>
    </row>
    <row r="156" spans="1:12" x14ac:dyDescent="0.25">
      <c r="A156" t="s">
        <v>31</v>
      </c>
    </row>
    <row r="157" spans="1:12" x14ac:dyDescent="0.25">
      <c r="A157" t="s">
        <v>29</v>
      </c>
      <c r="B157">
        <v>5367</v>
      </c>
      <c r="C157">
        <v>5299</v>
      </c>
      <c r="D157">
        <v>5226</v>
      </c>
      <c r="E157">
        <v>5195</v>
      </c>
      <c r="F157">
        <v>5149</v>
      </c>
      <c r="G157">
        <v>5113</v>
      </c>
      <c r="H157">
        <v>5025</v>
      </c>
      <c r="I157">
        <v>4882</v>
      </c>
      <c r="J157">
        <v>4802</v>
      </c>
      <c r="K157">
        <v>4736</v>
      </c>
      <c r="L157">
        <v>4861</v>
      </c>
    </row>
    <row r="158" spans="1:12" x14ac:dyDescent="0.25">
      <c r="A158" t="s">
        <v>30</v>
      </c>
      <c r="B158">
        <v>5393</v>
      </c>
      <c r="C158">
        <v>5328</v>
      </c>
      <c r="D158">
        <v>5262</v>
      </c>
      <c r="E158">
        <v>5233</v>
      </c>
      <c r="F158">
        <v>5184</v>
      </c>
      <c r="G158">
        <v>5158</v>
      </c>
      <c r="H158">
        <v>5068</v>
      </c>
      <c r="I158">
        <v>4927</v>
      </c>
      <c r="J158">
        <v>4848</v>
      </c>
      <c r="K158">
        <v>4773</v>
      </c>
      <c r="L158">
        <v>4904</v>
      </c>
    </row>
    <row r="159" spans="1:12" x14ac:dyDescent="0.25">
      <c r="A159" t="s">
        <v>32</v>
      </c>
      <c r="B159">
        <v>15186</v>
      </c>
      <c r="C159">
        <v>27692</v>
      </c>
      <c r="D159">
        <v>17546</v>
      </c>
      <c r="E159">
        <v>14264</v>
      </c>
      <c r="F159">
        <v>17067</v>
      </c>
      <c r="G159">
        <v>30509</v>
      </c>
      <c r="H159">
        <v>19699</v>
      </c>
      <c r="I159">
        <v>16795</v>
      </c>
      <c r="J159">
        <v>20043</v>
      </c>
      <c r="K159">
        <v>28191</v>
      </c>
      <c r="L159">
        <v>84728</v>
      </c>
    </row>
    <row r="167" spans="1:11" x14ac:dyDescent="0.25">
      <c r="A167" t="s">
        <v>33</v>
      </c>
    </row>
    <row r="168" spans="1:11" x14ac:dyDescent="0.25">
      <c r="A168" t="s">
        <v>1</v>
      </c>
      <c r="B168" t="s">
        <v>9</v>
      </c>
      <c r="C168" t="s">
        <v>124</v>
      </c>
      <c r="D168" t="s">
        <v>125</v>
      </c>
      <c r="E168" t="s">
        <v>126</v>
      </c>
      <c r="F168" t="s">
        <v>10</v>
      </c>
      <c r="G168" t="s">
        <v>127</v>
      </c>
      <c r="H168" t="s">
        <v>128</v>
      </c>
      <c r="I168" t="s">
        <v>129</v>
      </c>
      <c r="J168" t="s">
        <v>11</v>
      </c>
      <c r="K168" t="s">
        <v>130</v>
      </c>
    </row>
    <row r="169" spans="1:11" x14ac:dyDescent="0.25">
      <c r="A169" t="s">
        <v>34</v>
      </c>
    </row>
    <row r="170" spans="1:11" x14ac:dyDescent="0.25">
      <c r="A170" t="s">
        <v>35</v>
      </c>
    </row>
    <row r="171" spans="1:11" x14ac:dyDescent="0.25">
      <c r="A171" t="s">
        <v>36</v>
      </c>
    </row>
    <row r="172" spans="1:11" x14ac:dyDescent="0.25">
      <c r="A172" t="s">
        <v>37</v>
      </c>
      <c r="B172">
        <v>20484</v>
      </c>
      <c r="C172">
        <v>16371</v>
      </c>
      <c r="D172">
        <v>15157</v>
      </c>
      <c r="E172">
        <v>18571</v>
      </c>
      <c r="F172">
        <v>20289</v>
      </c>
      <c r="G172">
        <v>27491</v>
      </c>
      <c r="H172">
        <v>45059</v>
      </c>
      <c r="I172">
        <v>31971</v>
      </c>
      <c r="J172">
        <v>25913</v>
      </c>
      <c r="K172">
        <v>44771</v>
      </c>
    </row>
    <row r="173" spans="1:11" x14ac:dyDescent="0.25">
      <c r="A173" t="s">
        <v>38</v>
      </c>
      <c r="B173">
        <v>46671</v>
      </c>
      <c r="C173">
        <v>44081</v>
      </c>
      <c r="D173">
        <v>51944</v>
      </c>
      <c r="E173">
        <v>58188</v>
      </c>
      <c r="F173">
        <v>53892</v>
      </c>
      <c r="G173">
        <v>49662</v>
      </c>
      <c r="H173">
        <v>42881</v>
      </c>
      <c r="I173">
        <v>38999</v>
      </c>
      <c r="J173">
        <v>40388</v>
      </c>
      <c r="K173">
        <v>41656</v>
      </c>
    </row>
    <row r="174" spans="1:11" x14ac:dyDescent="0.25">
      <c r="A174" t="s">
        <v>39</v>
      </c>
      <c r="B174">
        <v>67155</v>
      </c>
      <c r="C174">
        <v>60452</v>
      </c>
      <c r="D174">
        <v>67101</v>
      </c>
      <c r="E174">
        <v>76759</v>
      </c>
      <c r="F174">
        <v>74181</v>
      </c>
      <c r="G174">
        <v>77153</v>
      </c>
      <c r="H174">
        <v>87940</v>
      </c>
      <c r="I174">
        <v>70970</v>
      </c>
      <c r="J174">
        <v>66301</v>
      </c>
      <c r="K174">
        <v>86427</v>
      </c>
    </row>
    <row r="175" spans="1:11" x14ac:dyDescent="0.25">
      <c r="A175" t="s">
        <v>40</v>
      </c>
      <c r="B175">
        <v>15754</v>
      </c>
      <c r="C175">
        <v>14057</v>
      </c>
      <c r="D175">
        <v>11579</v>
      </c>
      <c r="E175">
        <v>12399</v>
      </c>
      <c r="F175">
        <v>17874</v>
      </c>
      <c r="G175">
        <v>23440</v>
      </c>
      <c r="H175">
        <v>14324</v>
      </c>
      <c r="I175">
        <v>14104</v>
      </c>
      <c r="J175">
        <v>23186</v>
      </c>
      <c r="K175">
        <v>18077</v>
      </c>
    </row>
    <row r="176" spans="1:11" x14ac:dyDescent="0.25">
      <c r="A176" t="s">
        <v>41</v>
      </c>
      <c r="B176">
        <v>2132</v>
      </c>
      <c r="C176">
        <v>2712</v>
      </c>
      <c r="D176">
        <v>2910</v>
      </c>
      <c r="E176">
        <v>3146</v>
      </c>
      <c r="F176">
        <v>4855</v>
      </c>
      <c r="G176">
        <v>4421</v>
      </c>
      <c r="H176">
        <v>7662</v>
      </c>
      <c r="I176">
        <v>5936</v>
      </c>
      <c r="J176">
        <v>3956</v>
      </c>
      <c r="K176">
        <v>4988</v>
      </c>
    </row>
    <row r="177" spans="1:11" x14ac:dyDescent="0.25">
      <c r="A177" t="s">
        <v>44</v>
      </c>
      <c r="B177">
        <v>21828</v>
      </c>
      <c r="C177">
        <v>26111</v>
      </c>
      <c r="D177">
        <v>20400</v>
      </c>
      <c r="E177">
        <v>20571</v>
      </c>
      <c r="F177">
        <v>31735</v>
      </c>
      <c r="G177">
        <v>38796</v>
      </c>
      <c r="H177">
        <v>20127</v>
      </c>
      <c r="I177">
        <v>24751</v>
      </c>
      <c r="J177">
        <v>37896</v>
      </c>
      <c r="K177">
        <v>31336</v>
      </c>
    </row>
    <row r="178" spans="1:11" x14ac:dyDescent="0.25">
      <c r="A178" t="s">
        <v>45</v>
      </c>
      <c r="B178">
        <v>106869</v>
      </c>
      <c r="C178">
        <v>103332</v>
      </c>
      <c r="D178">
        <v>101990</v>
      </c>
      <c r="E178">
        <v>112875</v>
      </c>
      <c r="F178">
        <v>128645</v>
      </c>
      <c r="G178">
        <v>143810</v>
      </c>
      <c r="H178">
        <v>130053</v>
      </c>
      <c r="I178">
        <v>115761</v>
      </c>
      <c r="J178">
        <v>131339</v>
      </c>
      <c r="K178">
        <v>140828</v>
      </c>
    </row>
    <row r="179" spans="1:11" x14ac:dyDescent="0.25">
      <c r="A179" t="s">
        <v>46</v>
      </c>
    </row>
    <row r="180" spans="1:11" x14ac:dyDescent="0.25">
      <c r="A180" t="s">
        <v>47</v>
      </c>
    </row>
    <row r="181" spans="1:11" x14ac:dyDescent="0.25">
      <c r="A181" t="s">
        <v>48</v>
      </c>
      <c r="B181">
        <v>61245</v>
      </c>
      <c r="C181">
        <v>62759</v>
      </c>
      <c r="D181">
        <v>65124</v>
      </c>
      <c r="E181">
        <v>68981</v>
      </c>
      <c r="F181">
        <v>75076</v>
      </c>
      <c r="G181">
        <v>77110</v>
      </c>
      <c r="H181">
        <v>80502</v>
      </c>
      <c r="I181">
        <v>85368</v>
      </c>
      <c r="J181">
        <v>90403</v>
      </c>
      <c r="K181">
        <v>91526</v>
      </c>
    </row>
    <row r="182" spans="1:11" x14ac:dyDescent="0.25">
      <c r="A182" t="s">
        <v>49</v>
      </c>
      <c r="B182">
        <v>-34235</v>
      </c>
      <c r="C182">
        <v>-36249</v>
      </c>
      <c r="D182">
        <v>-37961</v>
      </c>
      <c r="E182">
        <v>-39695</v>
      </c>
      <c r="F182">
        <v>-41293</v>
      </c>
      <c r="G182">
        <v>-43431</v>
      </c>
      <c r="H182">
        <v>-45425</v>
      </c>
      <c r="I182">
        <v>-47251</v>
      </c>
      <c r="J182">
        <v>-49099</v>
      </c>
      <c r="K182">
        <v>-51929</v>
      </c>
    </row>
    <row r="183" spans="1:11" x14ac:dyDescent="0.25">
      <c r="A183" t="s">
        <v>50</v>
      </c>
      <c r="B183">
        <v>27010</v>
      </c>
      <c r="C183">
        <v>26510</v>
      </c>
      <c r="D183">
        <v>27163</v>
      </c>
      <c r="E183">
        <v>29286</v>
      </c>
      <c r="F183">
        <v>33783</v>
      </c>
      <c r="G183">
        <v>33679</v>
      </c>
      <c r="H183">
        <v>35077</v>
      </c>
      <c r="I183">
        <v>38117</v>
      </c>
      <c r="J183">
        <v>41304</v>
      </c>
      <c r="K183">
        <v>39597</v>
      </c>
    </row>
    <row r="184" spans="1:11" x14ac:dyDescent="0.25">
      <c r="A184" t="s">
        <v>51</v>
      </c>
      <c r="B184">
        <v>170430</v>
      </c>
      <c r="C184">
        <v>185638</v>
      </c>
      <c r="D184">
        <v>189740</v>
      </c>
      <c r="E184">
        <v>184757</v>
      </c>
      <c r="F184">
        <v>194714</v>
      </c>
      <c r="G184">
        <v>207944</v>
      </c>
      <c r="H184">
        <v>179286</v>
      </c>
      <c r="I184">
        <v>172773</v>
      </c>
      <c r="J184">
        <v>170799</v>
      </c>
      <c r="K184">
        <v>158608</v>
      </c>
    </row>
    <row r="185" spans="1:11" x14ac:dyDescent="0.25">
      <c r="A185" t="s">
        <v>52</v>
      </c>
      <c r="B185">
        <v>5414</v>
      </c>
      <c r="C185">
        <v>5423</v>
      </c>
      <c r="D185">
        <v>5473</v>
      </c>
      <c r="E185">
        <v>5661</v>
      </c>
      <c r="F185">
        <v>5717</v>
      </c>
      <c r="G185">
        <v>5889</v>
      </c>
    </row>
    <row r="186" spans="1:11" x14ac:dyDescent="0.25">
      <c r="A186" t="s">
        <v>53</v>
      </c>
      <c r="B186">
        <v>3206</v>
      </c>
      <c r="C186">
        <v>2848</v>
      </c>
      <c r="D186">
        <v>2617</v>
      </c>
      <c r="E186">
        <v>2444</v>
      </c>
      <c r="F186">
        <v>2298</v>
      </c>
      <c r="G186">
        <v>2149</v>
      </c>
    </row>
    <row r="187" spans="1:11" x14ac:dyDescent="0.25">
      <c r="A187" t="s">
        <v>54</v>
      </c>
      <c r="B187">
        <v>8757</v>
      </c>
      <c r="C187">
        <v>7390</v>
      </c>
      <c r="D187">
        <v>7549</v>
      </c>
      <c r="E187">
        <v>10150</v>
      </c>
      <c r="F187">
        <v>10162</v>
      </c>
      <c r="G187">
        <v>13323</v>
      </c>
      <c r="H187">
        <v>23086</v>
      </c>
      <c r="I187">
        <v>22546</v>
      </c>
      <c r="J187">
        <v>22283</v>
      </c>
      <c r="K187">
        <v>34686</v>
      </c>
    </row>
    <row r="188" spans="1:11" x14ac:dyDescent="0.25">
      <c r="A188" t="s">
        <v>55</v>
      </c>
      <c r="B188">
        <v>214817</v>
      </c>
      <c r="C188">
        <v>227809</v>
      </c>
      <c r="D188">
        <v>232542</v>
      </c>
      <c r="E188">
        <v>232298</v>
      </c>
      <c r="F188">
        <v>246674</v>
      </c>
      <c r="G188">
        <v>262984</v>
      </c>
      <c r="H188">
        <v>237449</v>
      </c>
      <c r="I188">
        <v>233436</v>
      </c>
      <c r="J188">
        <v>234386</v>
      </c>
      <c r="K188">
        <v>232891</v>
      </c>
    </row>
    <row r="189" spans="1:11" x14ac:dyDescent="0.25">
      <c r="A189" t="s">
        <v>56</v>
      </c>
      <c r="B189">
        <v>321686</v>
      </c>
      <c r="C189">
        <v>331141</v>
      </c>
      <c r="D189">
        <v>334532</v>
      </c>
      <c r="E189">
        <v>345173</v>
      </c>
      <c r="F189">
        <v>375319</v>
      </c>
      <c r="G189">
        <v>406794</v>
      </c>
      <c r="H189">
        <v>367502</v>
      </c>
      <c r="I189">
        <v>349197</v>
      </c>
      <c r="J189">
        <v>365725</v>
      </c>
      <c r="K189">
        <v>373719</v>
      </c>
    </row>
    <row r="190" spans="1:11" x14ac:dyDescent="0.25">
      <c r="A190" t="s">
        <v>57</v>
      </c>
    </row>
    <row r="191" spans="1:11" x14ac:dyDescent="0.25">
      <c r="A191" t="s">
        <v>58</v>
      </c>
    </row>
    <row r="192" spans="1:11" x14ac:dyDescent="0.25">
      <c r="A192" t="s">
        <v>59</v>
      </c>
    </row>
    <row r="193" spans="1:11" x14ac:dyDescent="0.25">
      <c r="A193" t="s">
        <v>60</v>
      </c>
      <c r="B193">
        <v>11605</v>
      </c>
      <c r="C193">
        <v>13992</v>
      </c>
      <c r="D193">
        <v>13991</v>
      </c>
      <c r="E193">
        <v>18475</v>
      </c>
      <c r="F193">
        <v>18473</v>
      </c>
      <c r="G193">
        <v>18478</v>
      </c>
      <c r="H193">
        <v>20478</v>
      </c>
      <c r="I193">
        <v>17472</v>
      </c>
      <c r="J193">
        <v>20748</v>
      </c>
      <c r="K193">
        <v>21741</v>
      </c>
    </row>
    <row r="194" spans="1:11" x14ac:dyDescent="0.25">
      <c r="A194" t="s">
        <v>61</v>
      </c>
      <c r="B194">
        <v>37294</v>
      </c>
      <c r="C194">
        <v>38510</v>
      </c>
      <c r="D194">
        <v>28573</v>
      </c>
      <c r="E194">
        <v>31915</v>
      </c>
      <c r="F194">
        <v>49049</v>
      </c>
      <c r="G194">
        <v>62985</v>
      </c>
      <c r="H194">
        <v>34311</v>
      </c>
      <c r="I194">
        <v>38489</v>
      </c>
      <c r="J194">
        <v>55888</v>
      </c>
      <c r="K194">
        <v>44293</v>
      </c>
    </row>
    <row r="195" spans="1:11" x14ac:dyDescent="0.25">
      <c r="A195" t="s">
        <v>63</v>
      </c>
      <c r="B195">
        <v>22027</v>
      </c>
      <c r="C195">
        <v>23739</v>
      </c>
      <c r="D195">
        <v>23096</v>
      </c>
      <c r="E195">
        <v>23304</v>
      </c>
      <c r="F195">
        <v>25744</v>
      </c>
      <c r="G195">
        <v>26281</v>
      </c>
      <c r="H195">
        <v>26756</v>
      </c>
      <c r="I195">
        <v>25184</v>
      </c>
    </row>
    <row r="196" spans="1:11" x14ac:dyDescent="0.25">
      <c r="A196" t="s">
        <v>64</v>
      </c>
      <c r="B196">
        <v>8080</v>
      </c>
      <c r="C196">
        <v>7889</v>
      </c>
      <c r="D196">
        <v>7682</v>
      </c>
      <c r="E196">
        <v>7608</v>
      </c>
      <c r="F196">
        <v>7548</v>
      </c>
      <c r="G196">
        <v>8044</v>
      </c>
      <c r="H196">
        <v>7775</v>
      </c>
      <c r="I196">
        <v>7403</v>
      </c>
      <c r="J196">
        <v>7543</v>
      </c>
      <c r="K196">
        <v>5546</v>
      </c>
    </row>
    <row r="197" spans="1:11" x14ac:dyDescent="0.25">
      <c r="A197" t="s">
        <v>65</v>
      </c>
      <c r="J197">
        <v>32687</v>
      </c>
      <c r="K197">
        <v>36703</v>
      </c>
    </row>
    <row r="198" spans="1:11" x14ac:dyDescent="0.25">
      <c r="A198" t="s">
        <v>66</v>
      </c>
      <c r="B198">
        <v>79006</v>
      </c>
      <c r="C198">
        <v>84130</v>
      </c>
      <c r="D198">
        <v>73342</v>
      </c>
      <c r="E198">
        <v>81302</v>
      </c>
      <c r="F198">
        <v>100814</v>
      </c>
      <c r="G198">
        <v>115788</v>
      </c>
      <c r="H198">
        <v>89320</v>
      </c>
      <c r="I198">
        <v>88548</v>
      </c>
      <c r="J198">
        <v>116866</v>
      </c>
      <c r="K198">
        <v>108283</v>
      </c>
    </row>
    <row r="199" spans="1:11" x14ac:dyDescent="0.25">
      <c r="A199" t="s">
        <v>67</v>
      </c>
    </row>
    <row r="200" spans="1:11" x14ac:dyDescent="0.25">
      <c r="A200" t="s">
        <v>68</v>
      </c>
      <c r="B200">
        <v>75427</v>
      </c>
      <c r="C200">
        <v>73557</v>
      </c>
      <c r="D200">
        <v>84531</v>
      </c>
      <c r="E200">
        <v>89864</v>
      </c>
      <c r="F200">
        <v>97207</v>
      </c>
      <c r="G200">
        <v>103922</v>
      </c>
      <c r="H200">
        <v>101362</v>
      </c>
      <c r="I200">
        <v>97128</v>
      </c>
      <c r="J200">
        <v>93735</v>
      </c>
      <c r="K200">
        <v>92989</v>
      </c>
    </row>
    <row r="201" spans="1:11" x14ac:dyDescent="0.25">
      <c r="A201" t="s">
        <v>69</v>
      </c>
      <c r="B201">
        <v>26019</v>
      </c>
      <c r="C201">
        <v>26948</v>
      </c>
      <c r="D201">
        <v>28226</v>
      </c>
      <c r="E201">
        <v>30191</v>
      </c>
      <c r="F201">
        <v>31504</v>
      </c>
      <c r="G201">
        <v>548</v>
      </c>
      <c r="H201">
        <v>548</v>
      </c>
      <c r="I201">
        <v>398</v>
      </c>
      <c r="J201">
        <v>426</v>
      </c>
    </row>
    <row r="202" spans="1:11" x14ac:dyDescent="0.25">
      <c r="A202" t="s">
        <v>64</v>
      </c>
      <c r="B202">
        <v>2930</v>
      </c>
      <c r="C202">
        <v>3163</v>
      </c>
      <c r="D202">
        <v>3107</v>
      </c>
      <c r="E202">
        <v>2984</v>
      </c>
      <c r="F202">
        <v>2836</v>
      </c>
      <c r="G202">
        <v>3131</v>
      </c>
      <c r="H202">
        <v>3087</v>
      </c>
      <c r="I202">
        <v>2878</v>
      </c>
      <c r="J202">
        <v>2797</v>
      </c>
    </row>
    <row r="203" spans="1:11" x14ac:dyDescent="0.25">
      <c r="A203" t="s">
        <v>70</v>
      </c>
      <c r="B203">
        <v>10055</v>
      </c>
      <c r="C203">
        <v>10953</v>
      </c>
      <c r="D203">
        <v>11244</v>
      </c>
      <c r="E203">
        <v>8407</v>
      </c>
      <c r="F203">
        <v>8911</v>
      </c>
      <c r="G203">
        <v>43206</v>
      </c>
      <c r="H203">
        <v>46307</v>
      </c>
      <c r="I203">
        <v>45296</v>
      </c>
      <c r="J203">
        <v>44754</v>
      </c>
      <c r="K203">
        <v>54555</v>
      </c>
    </row>
    <row r="204" spans="1:11" x14ac:dyDescent="0.25">
      <c r="A204" t="s">
        <v>71</v>
      </c>
      <c r="B204">
        <v>114431</v>
      </c>
      <c r="C204">
        <v>114621</v>
      </c>
      <c r="D204">
        <v>127108</v>
      </c>
      <c r="E204">
        <v>131446</v>
      </c>
      <c r="F204">
        <v>140458</v>
      </c>
      <c r="G204">
        <v>150807</v>
      </c>
      <c r="H204">
        <v>151304</v>
      </c>
      <c r="I204">
        <v>145700</v>
      </c>
      <c r="J204">
        <v>141712</v>
      </c>
      <c r="K204">
        <v>147544</v>
      </c>
    </row>
    <row r="205" spans="1:11" x14ac:dyDescent="0.25">
      <c r="A205" t="s">
        <v>72</v>
      </c>
      <c r="B205">
        <v>193437</v>
      </c>
      <c r="C205">
        <v>198751</v>
      </c>
      <c r="D205">
        <v>200450</v>
      </c>
      <c r="E205">
        <v>212748</v>
      </c>
      <c r="F205">
        <v>241272</v>
      </c>
      <c r="G205">
        <v>266595</v>
      </c>
      <c r="H205">
        <v>240624</v>
      </c>
      <c r="I205">
        <v>234248</v>
      </c>
      <c r="J205">
        <v>258578</v>
      </c>
      <c r="K205">
        <v>255827</v>
      </c>
    </row>
    <row r="206" spans="1:11" x14ac:dyDescent="0.25">
      <c r="A206" t="s">
        <v>73</v>
      </c>
    </row>
    <row r="207" spans="1:11" x14ac:dyDescent="0.25">
      <c r="A207" t="s">
        <v>74</v>
      </c>
      <c r="B207">
        <v>31251</v>
      </c>
      <c r="C207">
        <v>32144</v>
      </c>
      <c r="D207">
        <v>33579</v>
      </c>
      <c r="E207">
        <v>34445</v>
      </c>
      <c r="F207">
        <v>35867</v>
      </c>
      <c r="G207">
        <v>36447</v>
      </c>
      <c r="H207">
        <v>38044</v>
      </c>
      <c r="I207">
        <v>38624</v>
      </c>
      <c r="J207">
        <v>40201</v>
      </c>
      <c r="K207">
        <v>40970</v>
      </c>
    </row>
    <row r="208" spans="1:11" x14ac:dyDescent="0.25">
      <c r="A208" t="s">
        <v>76</v>
      </c>
      <c r="B208">
        <v>96364</v>
      </c>
      <c r="C208">
        <v>100001</v>
      </c>
      <c r="D208">
        <v>100925</v>
      </c>
      <c r="E208">
        <v>98525</v>
      </c>
      <c r="F208">
        <v>98330</v>
      </c>
      <c r="G208">
        <v>104593</v>
      </c>
      <c r="H208">
        <v>91898</v>
      </c>
      <c r="I208">
        <v>79436</v>
      </c>
      <c r="J208">
        <v>70400</v>
      </c>
      <c r="K208">
        <v>80510</v>
      </c>
    </row>
    <row r="209" spans="1:11" x14ac:dyDescent="0.25">
      <c r="A209" t="s">
        <v>77</v>
      </c>
      <c r="B209">
        <v>634</v>
      </c>
      <c r="C209">
        <v>245</v>
      </c>
      <c r="D209">
        <v>-422</v>
      </c>
      <c r="E209">
        <v>-545</v>
      </c>
      <c r="F209">
        <v>-150</v>
      </c>
      <c r="G209">
        <v>-841</v>
      </c>
      <c r="H209">
        <v>-3064</v>
      </c>
      <c r="I209">
        <v>-3111</v>
      </c>
      <c r="J209">
        <v>-3454</v>
      </c>
      <c r="K209">
        <v>-3588</v>
      </c>
    </row>
    <row r="210" spans="1:11" x14ac:dyDescent="0.25">
      <c r="A210" t="s">
        <v>78</v>
      </c>
      <c r="B210">
        <v>128249</v>
      </c>
      <c r="C210">
        <v>132390</v>
      </c>
      <c r="D210">
        <v>134082</v>
      </c>
      <c r="E210">
        <v>132425</v>
      </c>
      <c r="F210">
        <v>134047</v>
      </c>
      <c r="G210">
        <v>140199</v>
      </c>
      <c r="H210">
        <v>126878</v>
      </c>
      <c r="I210">
        <v>114949</v>
      </c>
      <c r="J210">
        <v>107147</v>
      </c>
      <c r="K210">
        <v>117892</v>
      </c>
    </row>
    <row r="211" spans="1:11" x14ac:dyDescent="0.25">
      <c r="A211" t="s">
        <v>79</v>
      </c>
      <c r="B211">
        <v>321686</v>
      </c>
      <c r="C211">
        <v>331141</v>
      </c>
      <c r="D211">
        <v>334532</v>
      </c>
      <c r="E211">
        <v>345173</v>
      </c>
      <c r="F211">
        <v>375319</v>
      </c>
      <c r="G211">
        <v>406794</v>
      </c>
      <c r="H211">
        <v>367502</v>
      </c>
      <c r="I211">
        <v>349197</v>
      </c>
      <c r="J211">
        <v>365725</v>
      </c>
      <c r="K211">
        <v>373719</v>
      </c>
    </row>
    <row r="225" spans="1:12" x14ac:dyDescent="0.25">
      <c r="A225" t="s">
        <v>80</v>
      </c>
    </row>
    <row r="226" spans="1:12" x14ac:dyDescent="0.25">
      <c r="A226" t="s">
        <v>1</v>
      </c>
      <c r="B226" t="s">
        <v>9</v>
      </c>
      <c r="C226" t="s">
        <v>124</v>
      </c>
      <c r="D226" t="s">
        <v>125</v>
      </c>
      <c r="E226" t="s">
        <v>126</v>
      </c>
      <c r="F226" t="s">
        <v>10</v>
      </c>
      <c r="G226" t="s">
        <v>127</v>
      </c>
      <c r="H226" t="s">
        <v>128</v>
      </c>
      <c r="I226" t="s">
        <v>129</v>
      </c>
      <c r="J226" t="s">
        <v>11</v>
      </c>
      <c r="K226" t="s">
        <v>130</v>
      </c>
      <c r="L226" t="s">
        <v>12</v>
      </c>
    </row>
    <row r="227" spans="1:12" x14ac:dyDescent="0.25">
      <c r="A227" t="s">
        <v>81</v>
      </c>
    </row>
    <row r="228" spans="1:12" x14ac:dyDescent="0.25">
      <c r="A228" t="s">
        <v>26</v>
      </c>
      <c r="B228">
        <v>9014</v>
      </c>
      <c r="C228">
        <v>17891</v>
      </c>
      <c r="D228">
        <v>11029</v>
      </c>
      <c r="E228">
        <v>8717</v>
      </c>
      <c r="F228">
        <v>10714</v>
      </c>
      <c r="G228">
        <v>20065</v>
      </c>
      <c r="H228">
        <v>13822</v>
      </c>
      <c r="I228">
        <v>11519</v>
      </c>
      <c r="J228">
        <v>14125</v>
      </c>
      <c r="K228">
        <v>19965</v>
      </c>
      <c r="L228">
        <v>59431</v>
      </c>
    </row>
    <row r="229" spans="1:12" x14ac:dyDescent="0.25">
      <c r="A229" t="s">
        <v>82</v>
      </c>
      <c r="B229">
        <v>2548</v>
      </c>
      <c r="C229">
        <v>2987</v>
      </c>
      <c r="D229">
        <v>2332</v>
      </c>
      <c r="E229">
        <v>2354</v>
      </c>
      <c r="F229">
        <v>2484</v>
      </c>
      <c r="G229">
        <v>2745</v>
      </c>
      <c r="H229">
        <v>2739</v>
      </c>
      <c r="I229">
        <v>2665</v>
      </c>
      <c r="J229">
        <v>2754</v>
      </c>
      <c r="K229">
        <v>3395</v>
      </c>
      <c r="L229">
        <v>11553</v>
      </c>
    </row>
    <row r="230" spans="1:12" x14ac:dyDescent="0.25">
      <c r="A230" t="s">
        <v>42</v>
      </c>
      <c r="B230">
        <v>-253</v>
      </c>
      <c r="C230">
        <v>1452</v>
      </c>
      <c r="D230">
        <v>1370</v>
      </c>
      <c r="E230">
        <v>1942</v>
      </c>
      <c r="F230">
        <v>1202</v>
      </c>
      <c r="G230">
        <v>-33737</v>
      </c>
      <c r="H230">
        <v>-498</v>
      </c>
      <c r="I230">
        <v>1126</v>
      </c>
      <c r="J230">
        <v>519</v>
      </c>
      <c r="K230">
        <v>53</v>
      </c>
      <c r="L230">
        <v>1200</v>
      </c>
    </row>
    <row r="231" spans="1:12" x14ac:dyDescent="0.25">
      <c r="A231" t="s">
        <v>83</v>
      </c>
      <c r="B231">
        <v>1030</v>
      </c>
      <c r="C231">
        <v>1256</v>
      </c>
      <c r="D231">
        <v>1217</v>
      </c>
      <c r="E231">
        <v>1193</v>
      </c>
      <c r="F231">
        <v>1174</v>
      </c>
      <c r="G231">
        <v>1296</v>
      </c>
      <c r="H231">
        <v>1348</v>
      </c>
      <c r="I231">
        <v>1351</v>
      </c>
      <c r="J231">
        <v>1345</v>
      </c>
      <c r="K231">
        <v>1559</v>
      </c>
      <c r="L231">
        <v>5603</v>
      </c>
    </row>
    <row r="232" spans="1:12" x14ac:dyDescent="0.25">
      <c r="A232" t="s">
        <v>84</v>
      </c>
      <c r="B232">
        <v>3787</v>
      </c>
      <c r="C232">
        <v>3744</v>
      </c>
      <c r="D232">
        <v>-3490</v>
      </c>
      <c r="E232">
        <v>-5910</v>
      </c>
      <c r="F232">
        <v>106</v>
      </c>
      <c r="G232">
        <v>37935</v>
      </c>
      <c r="H232">
        <v>-2141</v>
      </c>
      <c r="I232">
        <v>-1914</v>
      </c>
      <c r="J232">
        <v>814</v>
      </c>
      <c r="K232">
        <v>1772</v>
      </c>
      <c r="L232">
        <v>-1469</v>
      </c>
    </row>
    <row r="233" spans="1:12" x14ac:dyDescent="0.25">
      <c r="A233" t="s">
        <v>85</v>
      </c>
      <c r="B233">
        <v>-4040</v>
      </c>
      <c r="C233">
        <v>1697</v>
      </c>
      <c r="D233">
        <v>2486</v>
      </c>
      <c r="E233">
        <v>-802</v>
      </c>
      <c r="F233">
        <v>-5474</v>
      </c>
      <c r="G233">
        <v>-5570</v>
      </c>
      <c r="H233">
        <v>9093</v>
      </c>
      <c r="I233">
        <v>233</v>
      </c>
      <c r="J233">
        <v>-9078</v>
      </c>
      <c r="K233">
        <v>5130</v>
      </c>
      <c r="L233">
        <v>5378</v>
      </c>
    </row>
    <row r="234" spans="1:12" x14ac:dyDescent="0.25">
      <c r="A234" t="s">
        <v>86</v>
      </c>
      <c r="B234">
        <v>-301</v>
      </c>
      <c r="C234">
        <v>-580</v>
      </c>
      <c r="D234">
        <v>-198</v>
      </c>
      <c r="E234">
        <v>-236</v>
      </c>
      <c r="F234">
        <v>-1709</v>
      </c>
      <c r="G234">
        <v>434</v>
      </c>
      <c r="H234">
        <v>-3241</v>
      </c>
      <c r="I234">
        <v>1693</v>
      </c>
      <c r="J234">
        <v>1942</v>
      </c>
      <c r="K234">
        <v>-1076</v>
      </c>
      <c r="L234">
        <v>-682</v>
      </c>
    </row>
    <row r="235" spans="1:12" x14ac:dyDescent="0.25">
      <c r="A235" t="s">
        <v>61</v>
      </c>
      <c r="B235">
        <v>11413</v>
      </c>
      <c r="C235">
        <v>2460</v>
      </c>
      <c r="D235">
        <v>-9322</v>
      </c>
      <c r="E235">
        <v>1650</v>
      </c>
      <c r="F235">
        <v>14830</v>
      </c>
      <c r="G235">
        <v>14588</v>
      </c>
      <c r="H235">
        <v>-27808</v>
      </c>
      <c r="I235">
        <v>2081</v>
      </c>
      <c r="J235">
        <v>20314</v>
      </c>
      <c r="K235">
        <v>-8501</v>
      </c>
      <c r="L235">
        <v>-11928</v>
      </c>
    </row>
    <row r="236" spans="1:12" x14ac:dyDescent="0.25">
      <c r="A236" t="s">
        <v>87</v>
      </c>
      <c r="B236">
        <v>-3285</v>
      </c>
      <c r="C236">
        <v>167</v>
      </c>
      <c r="D236">
        <v>3544</v>
      </c>
      <c r="E236">
        <v>-6522</v>
      </c>
      <c r="F236">
        <v>-7541</v>
      </c>
      <c r="G236">
        <v>28483</v>
      </c>
      <c r="H236">
        <v>19815</v>
      </c>
      <c r="I236">
        <v>-5921</v>
      </c>
      <c r="J236">
        <v>-12364</v>
      </c>
      <c r="K236">
        <v>6219</v>
      </c>
      <c r="L236">
        <v>5763</v>
      </c>
    </row>
    <row r="237" spans="1:12" x14ac:dyDescent="0.25">
      <c r="A237" t="s">
        <v>88</v>
      </c>
      <c r="C237">
        <v>-274</v>
      </c>
      <c r="D237">
        <v>65</v>
      </c>
      <c r="E237">
        <v>67</v>
      </c>
      <c r="F237">
        <v>-24</v>
      </c>
      <c r="G237">
        <v>-11</v>
      </c>
      <c r="H237">
        <v>-140</v>
      </c>
      <c r="I237">
        <v>-259</v>
      </c>
      <c r="J237">
        <v>-34</v>
      </c>
      <c r="K237">
        <v>-54</v>
      </c>
      <c r="L237">
        <v>-487</v>
      </c>
    </row>
    <row r="238" spans="1:12" x14ac:dyDescent="0.25">
      <c r="A238" t="s">
        <v>89</v>
      </c>
      <c r="B238">
        <v>16126</v>
      </c>
      <c r="C238">
        <v>27056</v>
      </c>
      <c r="D238">
        <v>12523</v>
      </c>
      <c r="E238">
        <v>8363</v>
      </c>
      <c r="F238">
        <v>15656</v>
      </c>
      <c r="G238">
        <v>28293</v>
      </c>
      <c r="H238">
        <v>15130</v>
      </c>
      <c r="I238">
        <v>14488</v>
      </c>
      <c r="J238">
        <v>19523</v>
      </c>
      <c r="K238">
        <v>26690</v>
      </c>
      <c r="L238">
        <v>75831</v>
      </c>
    </row>
    <row r="239" spans="1:12" x14ac:dyDescent="0.25">
      <c r="A239" t="s">
        <v>90</v>
      </c>
    </row>
    <row r="240" spans="1:12" x14ac:dyDescent="0.25">
      <c r="A240" t="s">
        <v>91</v>
      </c>
      <c r="B240">
        <v>-3977</v>
      </c>
      <c r="C240">
        <v>-3334</v>
      </c>
      <c r="D240">
        <v>-2975</v>
      </c>
      <c r="E240">
        <v>-2277</v>
      </c>
      <c r="F240">
        <v>-3865</v>
      </c>
      <c r="G240">
        <v>-2810</v>
      </c>
      <c r="H240">
        <v>-4195</v>
      </c>
      <c r="I240">
        <v>-3267</v>
      </c>
      <c r="J240">
        <v>-3041</v>
      </c>
      <c r="K240">
        <v>-3355</v>
      </c>
      <c r="L240">
        <v>-13858</v>
      </c>
    </row>
    <row r="241" spans="1:12" x14ac:dyDescent="0.25">
      <c r="A241" t="s">
        <v>92</v>
      </c>
      <c r="B241">
        <v>-151</v>
      </c>
      <c r="C241">
        <v>-17</v>
      </c>
      <c r="D241">
        <v>-50</v>
      </c>
      <c r="E241">
        <v>-181</v>
      </c>
      <c r="F241">
        <v>-81</v>
      </c>
      <c r="G241">
        <v>-173</v>
      </c>
      <c r="H241">
        <v>-132</v>
      </c>
      <c r="I241">
        <v>-126</v>
      </c>
      <c r="J241">
        <v>-290</v>
      </c>
      <c r="K241">
        <v>-167</v>
      </c>
      <c r="L241">
        <v>-715</v>
      </c>
    </row>
    <row r="242" spans="1:12" x14ac:dyDescent="0.25">
      <c r="A242" t="s">
        <v>93</v>
      </c>
      <c r="B242">
        <v>-30372</v>
      </c>
      <c r="C242">
        <v>-54272</v>
      </c>
      <c r="D242">
        <v>-45549</v>
      </c>
      <c r="E242">
        <v>-24047</v>
      </c>
      <c r="F242">
        <v>-36013</v>
      </c>
      <c r="G242">
        <v>-41366</v>
      </c>
      <c r="H242">
        <v>-7083</v>
      </c>
      <c r="I242">
        <v>-9472</v>
      </c>
      <c r="J242">
        <v>-15306</v>
      </c>
      <c r="K242">
        <v>-7504</v>
      </c>
      <c r="L242">
        <v>-39318</v>
      </c>
    </row>
    <row r="243" spans="1:12" x14ac:dyDescent="0.25">
      <c r="A243" t="s">
        <v>94</v>
      </c>
      <c r="B243">
        <v>26953</v>
      </c>
      <c r="C243">
        <v>38691</v>
      </c>
      <c r="D243">
        <v>34192</v>
      </c>
      <c r="E243">
        <v>23211</v>
      </c>
      <c r="F243">
        <v>30245</v>
      </c>
      <c r="G243">
        <v>30849</v>
      </c>
      <c r="H243">
        <v>39977</v>
      </c>
      <c r="I243">
        <v>17388</v>
      </c>
      <c r="J243">
        <v>15858</v>
      </c>
      <c r="K243">
        <v>16926</v>
      </c>
      <c r="L243">
        <v>90149</v>
      </c>
    </row>
    <row r="244" spans="1:12" x14ac:dyDescent="0.25">
      <c r="A244" t="s">
        <v>95</v>
      </c>
      <c r="B244">
        <v>-61</v>
      </c>
      <c r="C244">
        <v>-86</v>
      </c>
      <c r="D244">
        <v>-40</v>
      </c>
      <c r="E244">
        <v>-83</v>
      </c>
      <c r="F244">
        <v>-135</v>
      </c>
      <c r="G244">
        <v>-154</v>
      </c>
    </row>
    <row r="245" spans="1:12" x14ac:dyDescent="0.25">
      <c r="A245" t="s">
        <v>96</v>
      </c>
      <c r="B245">
        <v>211</v>
      </c>
      <c r="C245">
        <v>-104</v>
      </c>
      <c r="D245">
        <v>220</v>
      </c>
      <c r="E245">
        <v>197</v>
      </c>
      <c r="F245">
        <v>-93</v>
      </c>
      <c r="G245">
        <v>64</v>
      </c>
      <c r="H245">
        <v>143</v>
      </c>
      <c r="I245">
        <v>-576</v>
      </c>
      <c r="J245">
        <v>-222</v>
      </c>
      <c r="K245">
        <v>-56</v>
      </c>
      <c r="L245">
        <v>-758</v>
      </c>
    </row>
    <row r="246" spans="1:12" x14ac:dyDescent="0.25">
      <c r="A246" t="s">
        <v>97</v>
      </c>
      <c r="B246">
        <v>-7397</v>
      </c>
      <c r="C246">
        <v>-19122</v>
      </c>
      <c r="D246">
        <v>-14202</v>
      </c>
      <c r="E246">
        <v>-3180</v>
      </c>
      <c r="F246">
        <v>-9942</v>
      </c>
      <c r="G246">
        <v>-13590</v>
      </c>
      <c r="H246">
        <v>28710</v>
      </c>
      <c r="I246">
        <v>3947</v>
      </c>
      <c r="J246">
        <v>-3001</v>
      </c>
      <c r="K246">
        <v>5844</v>
      </c>
      <c r="L246">
        <v>35500</v>
      </c>
    </row>
    <row r="247" spans="1:12" x14ac:dyDescent="0.25">
      <c r="A247" t="s">
        <v>98</v>
      </c>
    </row>
    <row r="248" spans="1:12" x14ac:dyDescent="0.25">
      <c r="A248" t="s">
        <v>99</v>
      </c>
      <c r="B248">
        <v>6970</v>
      </c>
      <c r="E248">
        <v>10750</v>
      </c>
      <c r="F248">
        <v>6937</v>
      </c>
      <c r="G248">
        <v>6969</v>
      </c>
    </row>
    <row r="249" spans="1:12" x14ac:dyDescent="0.25">
      <c r="A249" t="s">
        <v>100</v>
      </c>
      <c r="I249">
        <v>-6000</v>
      </c>
    </row>
    <row r="250" spans="1:12" x14ac:dyDescent="0.25">
      <c r="A250" t="s">
        <v>101</v>
      </c>
      <c r="B250">
        <v>248</v>
      </c>
      <c r="D250">
        <v>273</v>
      </c>
      <c r="E250">
        <v>1</v>
      </c>
      <c r="F250">
        <v>281</v>
      </c>
      <c r="I250">
        <v>1</v>
      </c>
      <c r="J250">
        <v>341</v>
      </c>
    </row>
    <row r="251" spans="1:12" x14ac:dyDescent="0.25">
      <c r="A251" t="s">
        <v>102</v>
      </c>
      <c r="B251">
        <v>-6026</v>
      </c>
      <c r="C251">
        <v>-10851</v>
      </c>
      <c r="D251">
        <v>-7161</v>
      </c>
      <c r="E251">
        <v>-7093</v>
      </c>
      <c r="F251">
        <v>-7795</v>
      </c>
      <c r="G251">
        <v>-10095</v>
      </c>
      <c r="H251">
        <v>-22756</v>
      </c>
      <c r="I251">
        <v>-20783</v>
      </c>
      <c r="J251">
        <v>-19104</v>
      </c>
      <c r="K251">
        <v>-8796</v>
      </c>
      <c r="L251">
        <v>-71439</v>
      </c>
    </row>
    <row r="252" spans="1:12" x14ac:dyDescent="0.25">
      <c r="A252" t="s">
        <v>103</v>
      </c>
      <c r="B252">
        <v>-3092</v>
      </c>
      <c r="C252">
        <v>-3130</v>
      </c>
      <c r="D252">
        <v>-3004</v>
      </c>
      <c r="E252">
        <v>-3365</v>
      </c>
      <c r="F252">
        <v>-3270</v>
      </c>
      <c r="G252">
        <v>-3339</v>
      </c>
      <c r="H252">
        <v>-3190</v>
      </c>
      <c r="I252">
        <v>-3653</v>
      </c>
      <c r="J252">
        <v>-3530</v>
      </c>
      <c r="K252">
        <v>-3568</v>
      </c>
      <c r="L252">
        <v>-13941</v>
      </c>
    </row>
    <row r="253" spans="1:12" x14ac:dyDescent="0.25">
      <c r="A253" t="s">
        <v>104</v>
      </c>
      <c r="B253">
        <v>-4582</v>
      </c>
      <c r="C253">
        <v>1934</v>
      </c>
      <c r="D253">
        <v>10357</v>
      </c>
      <c r="E253">
        <v>-2062</v>
      </c>
      <c r="F253">
        <v>-149</v>
      </c>
      <c r="G253">
        <v>-1036</v>
      </c>
      <c r="H253">
        <v>-326</v>
      </c>
      <c r="I253">
        <v>-1088</v>
      </c>
      <c r="J253">
        <v>-287</v>
      </c>
      <c r="K253">
        <v>-1312</v>
      </c>
      <c r="L253">
        <v>-8671</v>
      </c>
    </row>
    <row r="254" spans="1:12" x14ac:dyDescent="0.25">
      <c r="A254" t="s">
        <v>105</v>
      </c>
      <c r="B254">
        <v>-6482</v>
      </c>
      <c r="C254">
        <v>-12047</v>
      </c>
      <c r="D254">
        <v>465</v>
      </c>
      <c r="E254">
        <v>-1769</v>
      </c>
      <c r="F254">
        <v>-3996</v>
      </c>
      <c r="G254">
        <v>-7501</v>
      </c>
      <c r="H254">
        <v>-26272</v>
      </c>
      <c r="I254">
        <v>-31523</v>
      </c>
      <c r="J254">
        <v>-22580</v>
      </c>
      <c r="K254">
        <v>-13676</v>
      </c>
      <c r="L254">
        <v>-94051</v>
      </c>
    </row>
    <row r="255" spans="1:12" x14ac:dyDescent="0.25">
      <c r="A255" t="s">
        <v>106</v>
      </c>
      <c r="B255">
        <v>2247</v>
      </c>
      <c r="C255">
        <v>-4113</v>
      </c>
      <c r="D255">
        <v>-1214</v>
      </c>
      <c r="E255">
        <v>3414</v>
      </c>
      <c r="F255">
        <v>1718</v>
      </c>
      <c r="G255">
        <v>7202</v>
      </c>
      <c r="H255">
        <v>17568</v>
      </c>
      <c r="I255">
        <v>-13088</v>
      </c>
      <c r="J255">
        <v>-6058</v>
      </c>
      <c r="K255">
        <v>18858</v>
      </c>
      <c r="L255">
        <v>17280</v>
      </c>
    </row>
    <row r="256" spans="1:12" x14ac:dyDescent="0.25">
      <c r="A256" t="s">
        <v>107</v>
      </c>
      <c r="B256">
        <v>18237</v>
      </c>
      <c r="C256">
        <v>20484</v>
      </c>
      <c r="D256">
        <v>16371</v>
      </c>
      <c r="E256">
        <v>15157</v>
      </c>
      <c r="F256">
        <v>18571</v>
      </c>
      <c r="G256">
        <v>20289</v>
      </c>
      <c r="H256">
        <v>27491</v>
      </c>
      <c r="I256">
        <v>45059</v>
      </c>
      <c r="J256">
        <v>31971</v>
      </c>
      <c r="K256">
        <v>25913</v>
      </c>
      <c r="L256">
        <v>27491</v>
      </c>
    </row>
    <row r="257" spans="1:12" x14ac:dyDescent="0.25">
      <c r="A257" t="s">
        <v>108</v>
      </c>
      <c r="B257">
        <v>20484</v>
      </c>
      <c r="C257">
        <v>16371</v>
      </c>
      <c r="D257">
        <v>15157</v>
      </c>
      <c r="E257">
        <v>18571</v>
      </c>
      <c r="F257">
        <v>20289</v>
      </c>
      <c r="G257">
        <v>27491</v>
      </c>
      <c r="H257">
        <v>45059</v>
      </c>
      <c r="I257">
        <v>31971</v>
      </c>
      <c r="J257">
        <v>25913</v>
      </c>
      <c r="K257">
        <v>44771</v>
      </c>
      <c r="L257">
        <v>44771</v>
      </c>
    </row>
    <row r="258" spans="1:12" x14ac:dyDescent="0.25">
      <c r="A258" t="s">
        <v>109</v>
      </c>
    </row>
    <row r="259" spans="1:12" x14ac:dyDescent="0.25">
      <c r="A259" t="s">
        <v>110</v>
      </c>
      <c r="B259">
        <v>16126</v>
      </c>
      <c r="C259">
        <v>27056</v>
      </c>
      <c r="D259">
        <v>12523</v>
      </c>
      <c r="E259">
        <v>8363</v>
      </c>
      <c r="F259">
        <v>15656</v>
      </c>
      <c r="G259">
        <v>28293</v>
      </c>
      <c r="H259">
        <v>15130</v>
      </c>
      <c r="I259">
        <v>14488</v>
      </c>
      <c r="J259">
        <v>19523</v>
      </c>
      <c r="K259">
        <v>26690</v>
      </c>
      <c r="L259">
        <v>75831</v>
      </c>
    </row>
    <row r="260" spans="1:12" x14ac:dyDescent="0.25">
      <c r="A260" t="s">
        <v>111</v>
      </c>
      <c r="B260">
        <v>-4038</v>
      </c>
      <c r="C260">
        <v>-3420</v>
      </c>
      <c r="D260">
        <v>-3015</v>
      </c>
      <c r="E260">
        <v>-2360</v>
      </c>
      <c r="F260">
        <v>-4000</v>
      </c>
      <c r="G260">
        <v>-2964</v>
      </c>
      <c r="H260">
        <v>-4041</v>
      </c>
      <c r="I260">
        <v>-3267</v>
      </c>
      <c r="J260">
        <v>-3041</v>
      </c>
      <c r="K260">
        <v>-3355</v>
      </c>
      <c r="L260">
        <v>-13858</v>
      </c>
    </row>
    <row r="261" spans="1:12" x14ac:dyDescent="0.25">
      <c r="A261" t="s">
        <v>112</v>
      </c>
      <c r="B261">
        <v>12088</v>
      </c>
      <c r="C261">
        <v>23636</v>
      </c>
      <c r="D261">
        <v>9508</v>
      </c>
      <c r="E261">
        <v>6003</v>
      </c>
      <c r="F261">
        <v>11656</v>
      </c>
      <c r="G261">
        <v>25329</v>
      </c>
      <c r="H261">
        <v>11089</v>
      </c>
      <c r="I261">
        <v>11221</v>
      </c>
      <c r="J261">
        <v>16482</v>
      </c>
      <c r="K261">
        <v>23335</v>
      </c>
      <c r="L261">
        <v>61973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F790F-5068-42FE-80E4-C347DE13306D}">
  <dimension ref="A1:BI142"/>
  <sheetViews>
    <sheetView topLeftCell="F1" workbookViewId="0">
      <selection activeCell="I29" sqref="I29"/>
    </sheetView>
  </sheetViews>
  <sheetFormatPr defaultRowHeight="15" x14ac:dyDescent="0.25"/>
  <cols>
    <col min="2" max="2" width="17.7109375" bestFit="1" customWidth="1"/>
    <col min="3" max="3" width="16.5703125" bestFit="1" customWidth="1"/>
    <col min="4" max="4" width="8.28515625" bestFit="1" customWidth="1"/>
    <col min="5" max="5" width="8.28515625" customWidth="1"/>
    <col min="6" max="6" width="17.7109375" bestFit="1" customWidth="1"/>
    <col min="7" max="7" width="15.28515625" customWidth="1"/>
    <col min="10" max="10" width="17.7109375" bestFit="1" customWidth="1"/>
    <col min="11" max="11" width="25.7109375" bestFit="1" customWidth="1"/>
    <col min="14" max="14" width="17.7109375" bestFit="1" customWidth="1"/>
    <col min="15" max="15" width="29.7109375" bestFit="1" customWidth="1"/>
    <col min="18" max="18" width="17.7109375" bestFit="1" customWidth="1"/>
    <col min="19" max="19" width="33.85546875" bestFit="1" customWidth="1"/>
    <col min="22" max="22" width="17.7109375" bestFit="1" customWidth="1"/>
    <col min="23" max="23" width="33.85546875" bestFit="1" customWidth="1"/>
    <col min="26" max="26" width="17.7109375" bestFit="1" customWidth="1"/>
    <col min="27" max="27" width="33" bestFit="1" customWidth="1"/>
    <col min="30" max="30" width="17.7109375" bestFit="1" customWidth="1"/>
    <col min="31" max="31" width="19.28515625" bestFit="1" customWidth="1"/>
    <col min="35" max="35" width="31.5703125" bestFit="1" customWidth="1"/>
    <col min="36" max="36" width="7.140625" bestFit="1" customWidth="1"/>
  </cols>
  <sheetData>
    <row r="1" spans="1:61" ht="15.75" thickBo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56" t="s">
        <v>178</v>
      </c>
      <c r="AJ2" s="57" t="s">
        <v>134</v>
      </c>
      <c r="AK2" s="58" t="s">
        <v>179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15.75" thickBot="1" x14ac:dyDescent="0.3">
      <c r="A3" s="7"/>
      <c r="B3" s="11" t="s">
        <v>153</v>
      </c>
      <c r="C3" s="12" t="s">
        <v>132</v>
      </c>
      <c r="D3" s="13"/>
      <c r="E3" s="7"/>
      <c r="F3" s="11" t="s">
        <v>153</v>
      </c>
      <c r="G3" s="12" t="s">
        <v>121</v>
      </c>
      <c r="H3" s="13"/>
      <c r="I3" s="7"/>
      <c r="J3" s="11" t="s">
        <v>153</v>
      </c>
      <c r="K3" s="12" t="s">
        <v>158</v>
      </c>
      <c r="L3" s="13"/>
      <c r="M3" s="7"/>
      <c r="N3" s="11" t="s">
        <v>153</v>
      </c>
      <c r="O3" s="12" t="s">
        <v>159</v>
      </c>
      <c r="P3" s="13"/>
      <c r="Q3" s="7"/>
      <c r="R3" s="11" t="s">
        <v>153</v>
      </c>
      <c r="S3" s="12" t="s">
        <v>160</v>
      </c>
      <c r="T3" s="13"/>
      <c r="U3" s="7"/>
      <c r="V3" s="11" t="s">
        <v>153</v>
      </c>
      <c r="W3" s="12" t="s">
        <v>180</v>
      </c>
      <c r="X3" s="13"/>
      <c r="Y3" s="7"/>
      <c r="Z3" s="11" t="s">
        <v>153</v>
      </c>
      <c r="AA3" s="12" t="s">
        <v>123</v>
      </c>
      <c r="AB3" s="13"/>
      <c r="AC3" s="7"/>
      <c r="AD3" s="11" t="s">
        <v>153</v>
      </c>
      <c r="AE3" s="12" t="s">
        <v>163</v>
      </c>
      <c r="AF3" s="13"/>
      <c r="AG3" s="7"/>
      <c r="AH3" s="7"/>
      <c r="AI3" s="59"/>
      <c r="AJ3" s="49"/>
      <c r="AK3" s="60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75" thickBot="1" x14ac:dyDescent="0.3">
      <c r="A4" s="7"/>
      <c r="B4" s="14">
        <v>2009</v>
      </c>
      <c r="C4" s="22">
        <v>0.2736277823097541</v>
      </c>
      <c r="D4" s="23"/>
      <c r="E4" s="7"/>
      <c r="F4" s="14">
        <v>2009</v>
      </c>
      <c r="G4" s="22">
        <v>0.31750372948781702</v>
      </c>
      <c r="H4" s="23"/>
      <c r="I4" s="7"/>
      <c r="J4" s="14">
        <v>2009</v>
      </c>
      <c r="K4" s="22">
        <v>1.7107563221069801E-2</v>
      </c>
      <c r="L4" s="23"/>
      <c r="M4" s="7"/>
      <c r="N4" s="14">
        <v>2009</v>
      </c>
      <c r="O4" s="22">
        <v>-2.8271763197762499E-2</v>
      </c>
      <c r="P4" s="23"/>
      <c r="Q4" s="7"/>
      <c r="R4" s="14"/>
      <c r="S4" s="22"/>
      <c r="T4" s="23"/>
      <c r="U4" s="7"/>
      <c r="V4" s="14"/>
      <c r="W4" s="22"/>
      <c r="X4" s="23"/>
      <c r="Y4" s="7"/>
      <c r="Z4" s="14"/>
      <c r="AA4" s="22"/>
      <c r="AB4" s="23"/>
      <c r="AC4" s="7"/>
      <c r="AD4" s="14"/>
      <c r="AE4" s="22"/>
      <c r="AF4" s="23"/>
      <c r="AG4" s="7"/>
      <c r="AH4" s="7"/>
      <c r="AI4" s="61"/>
      <c r="AJ4" s="62"/>
      <c r="AK4" s="63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x14ac:dyDescent="0.25">
      <c r="A5" s="7"/>
      <c r="B5" s="14">
        <v>2010</v>
      </c>
      <c r="C5" s="22">
        <v>0.28187044844768111</v>
      </c>
      <c r="D5" s="23"/>
      <c r="E5" s="7"/>
      <c r="F5" s="14">
        <v>2010</v>
      </c>
      <c r="G5" s="22">
        <v>0.24417475728155341</v>
      </c>
      <c r="H5" s="23"/>
      <c r="I5" s="7"/>
      <c r="J5" s="14">
        <v>2010</v>
      </c>
      <c r="K5" s="22">
        <v>1.5745496358758146E-2</v>
      </c>
      <c r="L5" s="23"/>
      <c r="M5" s="7"/>
      <c r="N5" s="14">
        <v>2010</v>
      </c>
      <c r="O5" s="22">
        <v>-3.2518206209275584E-2</v>
      </c>
      <c r="P5" s="23"/>
      <c r="Q5" s="7"/>
      <c r="R5" s="14">
        <v>2010</v>
      </c>
      <c r="S5" s="22">
        <v>-1.9149099271751627E-2</v>
      </c>
      <c r="T5" s="23"/>
      <c r="U5" s="7"/>
      <c r="V5" s="14">
        <v>2010</v>
      </c>
      <c r="W5" s="22">
        <v>-1.9149099271751627E-2</v>
      </c>
      <c r="X5" s="23"/>
      <c r="Y5" s="7"/>
      <c r="Z5" s="14">
        <v>2010</v>
      </c>
      <c r="AA5" s="22">
        <v>0.52021908868430256</v>
      </c>
      <c r="AB5" s="23"/>
      <c r="AC5" s="7"/>
      <c r="AD5" s="14"/>
      <c r="AE5" s="22"/>
      <c r="AF5" s="23"/>
      <c r="AG5" s="7"/>
      <c r="AH5" s="7"/>
      <c r="AI5" s="51" t="s">
        <v>170</v>
      </c>
      <c r="AJ5" s="52">
        <v>0.14228902820130154</v>
      </c>
      <c r="AK5" s="53">
        <v>0.1</v>
      </c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x14ac:dyDescent="0.25">
      <c r="A6" s="7"/>
      <c r="B6" s="14">
        <v>2011</v>
      </c>
      <c r="C6" s="22">
        <v>0.31215068961376086</v>
      </c>
      <c r="D6" s="23"/>
      <c r="E6" s="7"/>
      <c r="F6" s="14">
        <v>2011</v>
      </c>
      <c r="G6" s="22">
        <v>0.24215757930127174</v>
      </c>
      <c r="H6" s="23"/>
      <c r="I6" s="7"/>
      <c r="J6" s="14">
        <v>2011</v>
      </c>
      <c r="K6" s="22">
        <v>1.6757660578850614E-2</v>
      </c>
      <c r="L6" s="23"/>
      <c r="M6" s="7"/>
      <c r="N6" s="14">
        <v>2011</v>
      </c>
      <c r="O6" s="22">
        <v>-6.8841282598453568E-2</v>
      </c>
      <c r="P6" s="23"/>
      <c r="Q6" s="7"/>
      <c r="R6" s="14">
        <v>2011</v>
      </c>
      <c r="S6" s="22">
        <v>-3.9446091880756401E-2</v>
      </c>
      <c r="T6" s="23"/>
      <c r="U6" s="7"/>
      <c r="V6" s="14">
        <v>2011</v>
      </c>
      <c r="W6" s="22">
        <v>-3.9446091880756401E-2</v>
      </c>
      <c r="X6" s="23"/>
      <c r="Y6" s="7"/>
      <c r="Z6" s="14">
        <v>2011</v>
      </c>
      <c r="AA6" s="22">
        <v>0.65962437715599842</v>
      </c>
      <c r="AB6" s="23"/>
      <c r="AC6" s="7"/>
      <c r="AD6" s="14">
        <v>2011</v>
      </c>
      <c r="AE6" s="22">
        <v>1.1398252119221794</v>
      </c>
      <c r="AF6" s="23"/>
      <c r="AG6" s="7"/>
      <c r="AH6" s="7"/>
      <c r="AI6" s="14" t="s">
        <v>171</v>
      </c>
      <c r="AJ6" s="15">
        <v>0.10537413809274768</v>
      </c>
      <c r="AK6" s="54">
        <v>0.05</v>
      </c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x14ac:dyDescent="0.25">
      <c r="A7" s="7"/>
      <c r="B7" s="14">
        <v>2012</v>
      </c>
      <c r="C7" s="22">
        <v>0.35295959311984054</v>
      </c>
      <c r="D7" s="23"/>
      <c r="E7" s="7"/>
      <c r="F7" s="14">
        <v>2012</v>
      </c>
      <c r="G7" s="22">
        <v>0.25160052364471064</v>
      </c>
      <c r="H7" s="23"/>
      <c r="I7" s="7"/>
      <c r="J7" s="14">
        <v>2012</v>
      </c>
      <c r="K7" s="22">
        <v>2.0938226799907991E-2</v>
      </c>
      <c r="L7" s="23"/>
      <c r="M7" s="7"/>
      <c r="N7" s="14">
        <v>2012</v>
      </c>
      <c r="O7" s="22">
        <v>-6.0073606461011578E-2</v>
      </c>
      <c r="P7" s="23"/>
      <c r="Q7" s="7"/>
      <c r="R7" s="14">
        <v>2012</v>
      </c>
      <c r="S7" s="22">
        <v>-6.9261635187977608E-3</v>
      </c>
      <c r="T7" s="23"/>
      <c r="U7" s="7"/>
      <c r="V7" s="14">
        <v>2012</v>
      </c>
      <c r="W7" s="22">
        <v>-6.9261635187977608E-3</v>
      </c>
      <c r="X7" s="23"/>
      <c r="Y7" s="7"/>
      <c r="Z7" s="14">
        <v>2012</v>
      </c>
      <c r="AA7" s="22">
        <v>0.44581474193756987</v>
      </c>
      <c r="AB7" s="23"/>
      <c r="AC7" s="7"/>
      <c r="AD7" s="14">
        <v>2012</v>
      </c>
      <c r="AE7" s="22">
        <v>0.40777758645959344</v>
      </c>
      <c r="AF7" s="23"/>
      <c r="AG7" s="7"/>
      <c r="AH7" s="7"/>
      <c r="AI7" s="14" t="s">
        <v>172</v>
      </c>
      <c r="AJ7" s="15">
        <v>0.10275793999999999</v>
      </c>
      <c r="AK7" s="54">
        <v>0.2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x14ac:dyDescent="0.25">
      <c r="A8" s="7"/>
      <c r="B8" s="14">
        <v>2013</v>
      </c>
      <c r="C8" s="22">
        <v>0.28669475162366159</v>
      </c>
      <c r="D8" s="23"/>
      <c r="E8" s="7"/>
      <c r="F8" s="14">
        <v>2013</v>
      </c>
      <c r="G8" s="22">
        <v>0.26154919748778788</v>
      </c>
      <c r="H8" s="23"/>
      <c r="I8" s="7"/>
      <c r="J8" s="14">
        <v>2013</v>
      </c>
      <c r="K8" s="22">
        <v>3.9535428003042536E-2</v>
      </c>
      <c r="L8" s="23"/>
      <c r="M8" s="7"/>
      <c r="N8" s="14">
        <v>2013</v>
      </c>
      <c r="O8" s="22">
        <v>-5.3103972851208235E-2</v>
      </c>
      <c r="P8" s="23"/>
      <c r="Q8" s="7"/>
      <c r="R8" s="14">
        <v>2013</v>
      </c>
      <c r="S8" s="22">
        <v>-5.2659294365455505E-3</v>
      </c>
      <c r="T8" s="23"/>
      <c r="U8" s="7"/>
      <c r="V8" s="14">
        <v>2013</v>
      </c>
      <c r="W8" s="22">
        <v>-5.2659294365455505E-3</v>
      </c>
      <c r="X8" s="23"/>
      <c r="Y8" s="7"/>
      <c r="Z8" s="14">
        <v>2013</v>
      </c>
      <c r="AA8" s="22">
        <v>9.202085516395328E-2</v>
      </c>
      <c r="AB8" s="23"/>
      <c r="AC8" s="7"/>
      <c r="AD8" s="14">
        <v>2013</v>
      </c>
      <c r="AE8" s="22">
        <v>-3.9723641680860261E-2</v>
      </c>
      <c r="AF8" s="23"/>
      <c r="AG8" s="7"/>
      <c r="AH8" s="7"/>
      <c r="AI8" s="14" t="s">
        <v>173</v>
      </c>
      <c r="AJ8" s="15">
        <v>0.13933188023651058</v>
      </c>
      <c r="AK8" s="54">
        <v>0.1</v>
      </c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x14ac:dyDescent="0.25">
      <c r="A9" s="7"/>
      <c r="B9" s="14">
        <v>2014</v>
      </c>
      <c r="C9" s="22">
        <v>0.28722339232473537</v>
      </c>
      <c r="D9" s="23"/>
      <c r="E9" s="7"/>
      <c r="F9" s="14">
        <v>2014</v>
      </c>
      <c r="G9" s="22">
        <v>0.26126058747639436</v>
      </c>
      <c r="H9" s="23"/>
      <c r="I9" s="7"/>
      <c r="J9" s="14">
        <v>2014</v>
      </c>
      <c r="K9" s="22">
        <v>4.3469460324407121E-2</v>
      </c>
      <c r="L9" s="23"/>
      <c r="M9" s="7"/>
      <c r="N9" s="14">
        <v>2014</v>
      </c>
      <c r="O9" s="22">
        <v>-5.3683087611805576E-2</v>
      </c>
      <c r="P9" s="23"/>
      <c r="Q9" s="7"/>
      <c r="R9" s="14">
        <v>2014</v>
      </c>
      <c r="S9" s="22">
        <v>-4.965124866653902E-2</v>
      </c>
      <c r="T9" s="23"/>
      <c r="U9" s="7"/>
      <c r="V9" s="14">
        <v>2014</v>
      </c>
      <c r="W9" s="22">
        <v>-4.965124866653902E-2</v>
      </c>
      <c r="X9" s="23"/>
      <c r="Y9" s="7"/>
      <c r="Z9" s="14">
        <v>2014</v>
      </c>
      <c r="AA9" s="22">
        <v>6.9539523725937621E-2</v>
      </c>
      <c r="AB9" s="23"/>
      <c r="AC9" s="7"/>
      <c r="AD9" s="14">
        <v>2014</v>
      </c>
      <c r="AE9" s="22">
        <v>0.24008995885017606</v>
      </c>
      <c r="AF9" s="23"/>
      <c r="AG9" s="7"/>
      <c r="AH9" s="7"/>
      <c r="AI9" s="14" t="s">
        <v>174</v>
      </c>
      <c r="AJ9" s="15">
        <v>0.11827342205277901</v>
      </c>
      <c r="AK9" s="54">
        <v>0.1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x14ac:dyDescent="0.25">
      <c r="A10" s="7"/>
      <c r="B10" s="14">
        <v>2015</v>
      </c>
      <c r="C10" s="22">
        <v>0.30477290717326661</v>
      </c>
      <c r="D10" s="23"/>
      <c r="E10" s="7"/>
      <c r="F10" s="14">
        <v>2015</v>
      </c>
      <c r="G10" s="22">
        <v>0.26368337585327173</v>
      </c>
      <c r="H10" s="23"/>
      <c r="I10" s="7"/>
      <c r="J10" s="14">
        <v>2015</v>
      </c>
      <c r="K10" s="22">
        <v>4.816550071668485E-2</v>
      </c>
      <c r="L10" s="23"/>
      <c r="M10" s="7"/>
      <c r="N10" s="14">
        <v>2015</v>
      </c>
      <c r="O10" s="22">
        <v>-4.9153884004021993E-2</v>
      </c>
      <c r="P10" s="23"/>
      <c r="Q10" s="7"/>
      <c r="R10" s="14">
        <v>2015</v>
      </c>
      <c r="S10" s="22">
        <v>-5.4934428684508908E-2</v>
      </c>
      <c r="T10" s="23"/>
      <c r="U10" s="7"/>
      <c r="V10" s="14">
        <v>2015</v>
      </c>
      <c r="W10" s="22">
        <v>-5.4934428684508908E-2</v>
      </c>
      <c r="X10" s="23"/>
      <c r="Y10" s="7"/>
      <c r="Z10" s="14">
        <v>2015</v>
      </c>
      <c r="AA10" s="22">
        <v>0.2785634180365984</v>
      </c>
      <c r="AB10" s="23"/>
      <c r="AC10" s="7"/>
      <c r="AD10" s="14">
        <v>2015</v>
      </c>
      <c r="AE10" s="22">
        <v>0.34151850293014901</v>
      </c>
      <c r="AF10" s="23"/>
      <c r="AG10" s="7"/>
      <c r="AH10" s="7"/>
      <c r="AI10" s="14" t="s">
        <v>175</v>
      </c>
      <c r="AJ10" s="15">
        <v>0.11453446576476951</v>
      </c>
      <c r="AK10" s="54">
        <v>0.15</v>
      </c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x14ac:dyDescent="0.25">
      <c r="A11" s="7"/>
      <c r="B11" s="14">
        <v>2016</v>
      </c>
      <c r="C11" s="22">
        <v>0.27835410106706115</v>
      </c>
      <c r="D11" s="23"/>
      <c r="E11" s="7"/>
      <c r="F11" s="14">
        <v>2016</v>
      </c>
      <c r="G11" s="22">
        <v>0.25557257381216192</v>
      </c>
      <c r="H11" s="23"/>
      <c r="I11" s="7"/>
      <c r="J11" s="14">
        <v>2016</v>
      </c>
      <c r="K11" s="22">
        <v>4.8715677590788306E-2</v>
      </c>
      <c r="L11" s="23"/>
      <c r="M11" s="7"/>
      <c r="N11" s="14">
        <v>2016</v>
      </c>
      <c r="O11" s="22">
        <v>-6.2827225130890049E-2</v>
      </c>
      <c r="P11" s="23"/>
      <c r="Q11" s="7"/>
      <c r="R11" s="14">
        <v>2016</v>
      </c>
      <c r="S11" s="22">
        <v>-2.9952837844731239E-2</v>
      </c>
      <c r="T11" s="23"/>
      <c r="U11" s="7"/>
      <c r="V11" s="14">
        <v>2016</v>
      </c>
      <c r="W11" s="22">
        <v>-2.9952837844731239E-2</v>
      </c>
      <c r="X11" s="23"/>
      <c r="Y11" s="7"/>
      <c r="Z11" s="14">
        <v>2016</v>
      </c>
      <c r="AA11" s="22">
        <v>-7.734206191301371E-2</v>
      </c>
      <c r="AB11" s="23"/>
      <c r="AC11" s="7"/>
      <c r="AD11" s="14">
        <v>2016</v>
      </c>
      <c r="AE11" s="22">
        <v>-0.14581454061458005</v>
      </c>
      <c r="AF11" s="23"/>
      <c r="AG11" s="7"/>
      <c r="AH11" s="7"/>
      <c r="AI11" s="14" t="s">
        <v>176</v>
      </c>
      <c r="AJ11" s="15">
        <v>0.14594531433570102</v>
      </c>
      <c r="AK11" s="54">
        <v>0.2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ht="15.75" thickBot="1" x14ac:dyDescent="0.3">
      <c r="A12" s="7"/>
      <c r="B12" s="14">
        <v>2017</v>
      </c>
      <c r="C12" s="22">
        <v>0.26760428208729942</v>
      </c>
      <c r="D12" s="23"/>
      <c r="E12" s="7"/>
      <c r="F12" s="14">
        <v>2017</v>
      </c>
      <c r="G12" s="22">
        <v>0.24556476150353415</v>
      </c>
      <c r="H12" s="23"/>
      <c r="I12" s="7"/>
      <c r="J12" s="14">
        <v>2017</v>
      </c>
      <c r="K12" s="22">
        <v>4.4308435921372923E-2</v>
      </c>
      <c r="L12" s="23"/>
      <c r="M12" s="7"/>
      <c r="N12" s="14">
        <v>2017</v>
      </c>
      <c r="O12" s="22">
        <v>-5.5816327420888698E-2</v>
      </c>
      <c r="P12" s="23"/>
      <c r="Q12" s="7"/>
      <c r="R12" s="14">
        <v>2017</v>
      </c>
      <c r="S12" s="22">
        <v>-3.0789498939947826E-2</v>
      </c>
      <c r="T12" s="23"/>
      <c r="U12" s="7"/>
      <c r="V12" s="14">
        <v>2017</v>
      </c>
      <c r="W12" s="22">
        <v>-3.0789498939947826E-2</v>
      </c>
      <c r="X12" s="23"/>
      <c r="Y12" s="7"/>
      <c r="Z12" s="14">
        <v>2017</v>
      </c>
      <c r="AA12" s="22">
        <v>6.3045181993980681E-2</v>
      </c>
      <c r="AB12" s="23"/>
      <c r="AC12" s="7"/>
      <c r="AD12" s="14">
        <v>2017</v>
      </c>
      <c r="AE12" s="22">
        <v>1.4556233666049976E-2</v>
      </c>
      <c r="AF12" s="23"/>
      <c r="AG12" s="7"/>
      <c r="AH12" s="7"/>
      <c r="AI12" s="16" t="s">
        <v>177</v>
      </c>
      <c r="AJ12" s="17">
        <v>0.12400749234241008</v>
      </c>
      <c r="AK12" s="55">
        <v>0.1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ht="15.75" thickBot="1" x14ac:dyDescent="0.3">
      <c r="A13" s="7"/>
      <c r="B13" s="16">
        <v>2018</v>
      </c>
      <c r="C13" s="24">
        <v>0.26694026619477024</v>
      </c>
      <c r="D13" s="18" t="s">
        <v>167</v>
      </c>
      <c r="E13" s="7"/>
      <c r="F13" s="16">
        <v>2018</v>
      </c>
      <c r="G13" s="24">
        <v>0.18342180705869443</v>
      </c>
      <c r="H13" s="18" t="s">
        <v>167</v>
      </c>
      <c r="I13" s="8"/>
      <c r="J13" s="16">
        <v>2018</v>
      </c>
      <c r="K13" s="24">
        <v>4.1051224608897006E-2</v>
      </c>
      <c r="L13" s="18" t="s">
        <v>167</v>
      </c>
      <c r="M13" s="8"/>
      <c r="N13" s="16">
        <v>2018</v>
      </c>
      <c r="O13" s="24">
        <v>-5.0125190609762983E-2</v>
      </c>
      <c r="P13" s="18" t="s">
        <v>167</v>
      </c>
      <c r="Q13" s="8"/>
      <c r="R13" s="16">
        <v>2018</v>
      </c>
      <c r="S13" s="24">
        <v>-2.0625388279146822E-2</v>
      </c>
      <c r="T13" s="18" t="s">
        <v>167</v>
      </c>
      <c r="U13" s="8"/>
      <c r="V13" s="16">
        <v>2018</v>
      </c>
      <c r="W13" s="24">
        <v>-2.0625388279146822E-2</v>
      </c>
      <c r="X13" s="18" t="s">
        <v>167</v>
      </c>
      <c r="Y13" s="8"/>
      <c r="Z13" s="16">
        <v>2018</v>
      </c>
      <c r="AA13" s="24">
        <v>0.15861957650261305</v>
      </c>
      <c r="AB13" s="18" t="s">
        <v>167</v>
      </c>
      <c r="AC13" s="8"/>
      <c r="AD13" s="16">
        <v>2018</v>
      </c>
      <c r="AE13" s="24">
        <v>0.14808853461991134</v>
      </c>
      <c r="AF13" s="18" t="s">
        <v>167</v>
      </c>
      <c r="AG13" s="7"/>
      <c r="AH13" s="7"/>
      <c r="AI13" s="11" t="s">
        <v>169</v>
      </c>
      <c r="AJ13" s="64">
        <f>(AJ12*AK12)+(AJ11*AK11)+(AJ10*AK10)+(AJ9*AK9)+(AJ8*AK8)+(AJ7*AK7)+(AJ6*AK6)+(AJ5*AK5)</f>
        <v>0.12457970991979316</v>
      </c>
      <c r="AK13" s="50">
        <f>SUM(AK5:AK12)</f>
        <v>1.0000000000000002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x14ac:dyDescent="0.25">
      <c r="A14" s="7"/>
      <c r="B14" s="14" t="s">
        <v>154</v>
      </c>
      <c r="C14" s="19">
        <f>AVERAGE(C4:C13)</f>
        <v>0.29121982139618308</v>
      </c>
      <c r="D14" s="20">
        <v>0.25</v>
      </c>
      <c r="E14" s="7"/>
      <c r="F14" s="14" t="s">
        <v>154</v>
      </c>
      <c r="G14" s="19">
        <f>AVERAGE(G4:G13)</f>
        <v>0.25264888929071977</v>
      </c>
      <c r="H14" s="20">
        <v>0.5</v>
      </c>
      <c r="I14" s="9"/>
      <c r="J14" s="14" t="s">
        <v>154</v>
      </c>
      <c r="K14" s="19">
        <f>AVERAGE(K4:K13)</f>
        <v>3.3579467412377925E-2</v>
      </c>
      <c r="L14" s="20">
        <v>0.5</v>
      </c>
      <c r="M14" s="9"/>
      <c r="N14" s="14" t="s">
        <v>154</v>
      </c>
      <c r="O14" s="19">
        <f>AVERAGE(O4:O13)</f>
        <v>-5.1441454609508074E-2</v>
      </c>
      <c r="P14" s="20">
        <v>0.5</v>
      </c>
      <c r="Q14" s="9"/>
      <c r="R14" s="14" t="s">
        <v>161</v>
      </c>
      <c r="S14" s="19">
        <f>AVERAGE(S5:S13)</f>
        <v>-2.8526742946969465E-2</v>
      </c>
      <c r="T14" s="20">
        <v>0.5</v>
      </c>
      <c r="U14" s="9"/>
      <c r="V14" s="14" t="s">
        <v>161</v>
      </c>
      <c r="W14" s="19">
        <f>AVERAGE(W5:W13)</f>
        <v>-2.8526742946969465E-2</v>
      </c>
      <c r="X14" s="20">
        <v>0.25</v>
      </c>
      <c r="Y14" s="9"/>
      <c r="Z14" s="14" t="s">
        <v>161</v>
      </c>
      <c r="AA14" s="19">
        <f>AVERAGE(AA5:AA13)</f>
        <v>0.24556718903199334</v>
      </c>
      <c r="AB14" s="20">
        <v>0.25</v>
      </c>
      <c r="AC14" s="9"/>
      <c r="AD14" s="14" t="s">
        <v>164</v>
      </c>
      <c r="AE14" s="19">
        <f>AVERAGE(AE6:AE13)</f>
        <v>0.26328973076907741</v>
      </c>
      <c r="AF14" s="20">
        <v>0.25</v>
      </c>
      <c r="AG14" s="7"/>
      <c r="AH14" s="7"/>
      <c r="AI14" s="7"/>
      <c r="AJ14" s="8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x14ac:dyDescent="0.25">
      <c r="A15" s="7"/>
      <c r="B15" s="14" t="s">
        <v>155</v>
      </c>
      <c r="C15" s="19">
        <f>AVERAGE(C9:C13)</f>
        <v>0.28097898976942653</v>
      </c>
      <c r="D15" s="20">
        <v>0.25</v>
      </c>
      <c r="E15" s="7"/>
      <c r="F15" s="14" t="s">
        <v>155</v>
      </c>
      <c r="G15" s="19">
        <f>AVERAGE(G9:G13)</f>
        <v>0.24190062114081132</v>
      </c>
      <c r="H15" s="20">
        <v>0.25</v>
      </c>
      <c r="I15" s="9"/>
      <c r="J15" s="14" t="s">
        <v>155</v>
      </c>
      <c r="K15" s="19">
        <f>AVERAGE(K9:K13)</f>
        <v>4.5142059832430047E-2</v>
      </c>
      <c r="L15" s="20">
        <v>0.15</v>
      </c>
      <c r="M15" s="9"/>
      <c r="N15" s="14" t="s">
        <v>155</v>
      </c>
      <c r="O15" s="19">
        <f>AVERAGE(O9:O13)</f>
        <v>-5.432114295547387E-2</v>
      </c>
      <c r="P15" s="20">
        <v>0.15</v>
      </c>
      <c r="Q15" s="9"/>
      <c r="R15" s="14" t="s">
        <v>155</v>
      </c>
      <c r="S15" s="19">
        <f>AVERAGE(S9:S13)</f>
        <v>-3.7190680482974761E-2</v>
      </c>
      <c r="T15" s="20">
        <v>0.25</v>
      </c>
      <c r="U15" s="9"/>
      <c r="V15" s="14" t="s">
        <v>155</v>
      </c>
      <c r="W15" s="19">
        <f>AVERAGE(W9:W13)</f>
        <v>-3.7190680482974761E-2</v>
      </c>
      <c r="X15" s="20">
        <v>0.25</v>
      </c>
      <c r="Y15" s="9"/>
      <c r="Z15" s="14" t="s">
        <v>155</v>
      </c>
      <c r="AA15" s="19">
        <f>AVERAGE(AA9:AA13)</f>
        <v>9.848512766922321E-2</v>
      </c>
      <c r="AB15" s="20">
        <v>0.25</v>
      </c>
      <c r="AC15" s="9"/>
      <c r="AD15" s="14" t="s">
        <v>165</v>
      </c>
      <c r="AE15" s="19">
        <f>AVERAGE(AE10:AE13)</f>
        <v>8.9587182650382569E-2</v>
      </c>
      <c r="AF15" s="20">
        <v>0.25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x14ac:dyDescent="0.25">
      <c r="A16" s="7"/>
      <c r="B16" s="14" t="s">
        <v>156</v>
      </c>
      <c r="C16" s="19">
        <f>AVERAGE(C11:C13)</f>
        <v>0.27096621644971025</v>
      </c>
      <c r="D16" s="20">
        <v>0</v>
      </c>
      <c r="E16" s="7"/>
      <c r="F16" s="14" t="s">
        <v>156</v>
      </c>
      <c r="G16" s="19">
        <f>AVERAGE(G11:G13)</f>
        <v>0.22818638079146347</v>
      </c>
      <c r="H16" s="20">
        <v>0.25</v>
      </c>
      <c r="I16" s="9"/>
      <c r="J16" s="14" t="s">
        <v>156</v>
      </c>
      <c r="K16" s="19">
        <f>AVERAGE(K11:K13)</f>
        <v>4.4691779373686076E-2</v>
      </c>
      <c r="L16" s="20">
        <v>0.1</v>
      </c>
      <c r="M16" s="9"/>
      <c r="N16" s="14" t="s">
        <v>156</v>
      </c>
      <c r="O16" s="19">
        <f>AVERAGE(O11:O13)</f>
        <v>-5.6256247720513908E-2</v>
      </c>
      <c r="P16" s="20">
        <v>0.1</v>
      </c>
      <c r="Q16" s="9"/>
      <c r="R16" s="14" t="s">
        <v>156</v>
      </c>
      <c r="S16" s="19">
        <f>AVERAGE(S11:S13)</f>
        <v>-2.7122575021275297E-2</v>
      </c>
      <c r="T16" s="20">
        <v>0.25</v>
      </c>
      <c r="U16" s="9"/>
      <c r="V16" s="14" t="s">
        <v>156</v>
      </c>
      <c r="W16" s="19">
        <f>AVERAGE(W11:W13)</f>
        <v>-2.7122575021275297E-2</v>
      </c>
      <c r="X16" s="20">
        <v>0.25</v>
      </c>
      <c r="Y16" s="9"/>
      <c r="Z16" s="14" t="s">
        <v>156</v>
      </c>
      <c r="AA16" s="19">
        <f>AVERAGE(AA11:AA13)</f>
        <v>4.8107565527860004E-2</v>
      </c>
      <c r="AB16" s="20">
        <v>0.25</v>
      </c>
      <c r="AC16" s="9"/>
      <c r="AD16" s="14" t="s">
        <v>166</v>
      </c>
      <c r="AE16" s="19">
        <f>AVERAGE(AE12:AE13)</f>
        <v>8.1322384142980653E-2</v>
      </c>
      <c r="AF16" s="20">
        <v>0.25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15.75" thickBot="1" x14ac:dyDescent="0.3">
      <c r="A17" s="7"/>
      <c r="B17" s="16" t="s">
        <v>168</v>
      </c>
      <c r="C17" s="26">
        <v>0.33</v>
      </c>
      <c r="D17" s="21">
        <v>0.5</v>
      </c>
      <c r="E17" s="7"/>
      <c r="F17" s="16" t="s">
        <v>168</v>
      </c>
      <c r="G17" s="26">
        <v>0.2</v>
      </c>
      <c r="H17" s="21">
        <v>0</v>
      </c>
      <c r="I17" s="9"/>
      <c r="J17" s="16" t="s">
        <v>168</v>
      </c>
      <c r="K17" s="26">
        <v>0.04</v>
      </c>
      <c r="L17" s="21">
        <v>0.25</v>
      </c>
      <c r="M17" s="9"/>
      <c r="N17" s="16" t="s">
        <v>168</v>
      </c>
      <c r="O17" s="26">
        <v>-0.06</v>
      </c>
      <c r="P17" s="21">
        <v>0.25</v>
      </c>
      <c r="Q17" s="9"/>
      <c r="R17" s="16" t="s">
        <v>168</v>
      </c>
      <c r="S17" s="26">
        <v>-0.04</v>
      </c>
      <c r="T17" s="21">
        <v>0</v>
      </c>
      <c r="U17" s="9"/>
      <c r="V17" s="16" t="s">
        <v>168</v>
      </c>
      <c r="W17" s="26"/>
      <c r="X17" s="21">
        <v>0.25</v>
      </c>
      <c r="Y17" s="9"/>
      <c r="Z17" s="16" t="s">
        <v>168</v>
      </c>
      <c r="AA17" s="26"/>
      <c r="AB17" s="21">
        <v>0.25</v>
      </c>
      <c r="AC17" s="9"/>
      <c r="AD17" s="16" t="s">
        <v>168</v>
      </c>
      <c r="AE17" s="26"/>
      <c r="AF17" s="21">
        <v>0.25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15.75" thickBot="1" x14ac:dyDescent="0.3">
      <c r="A18" s="7"/>
      <c r="B18" s="16" t="s">
        <v>169</v>
      </c>
      <c r="C18" s="25">
        <f>(D14*C14)+(C15*D15)+(C16*D16)+(C17*D17)</f>
        <v>0.30804970279140242</v>
      </c>
      <c r="D18" s="27">
        <f>SUM(D14:D17)</f>
        <v>1</v>
      </c>
      <c r="E18" s="7"/>
      <c r="F18" s="16" t="s">
        <v>169</v>
      </c>
      <c r="G18" s="25">
        <f>(H14*G14)+(G15*H15)+(G16*H16)+(G17*H17)</f>
        <v>0.24384619512842859</v>
      </c>
      <c r="H18" s="27">
        <f>SUM(H14:H17)</f>
        <v>1</v>
      </c>
      <c r="I18" s="9"/>
      <c r="J18" s="16" t="str">
        <f>F18</f>
        <v>Weighted Average</v>
      </c>
      <c r="K18" s="25">
        <f>(L14*K14)+(K15*L15)+(K16*L16)+(K17*L17)</f>
        <v>3.8030220618422074E-2</v>
      </c>
      <c r="L18" s="27">
        <f>SUM(L14:L17)</f>
        <v>1</v>
      </c>
      <c r="M18" s="9"/>
      <c r="N18" s="16" t="str">
        <f>J18</f>
        <v>Weighted Average</v>
      </c>
      <c r="O18" s="25">
        <f>(P14*O14)+(O15*P15)+(O16*P16)+(O17*P17)</f>
        <v>-5.4494523520126507E-2</v>
      </c>
      <c r="P18" s="27">
        <f>SUM(P14:P17)</f>
        <v>1</v>
      </c>
      <c r="Q18" s="9"/>
      <c r="R18" s="16" t="str">
        <f>N18</f>
        <v>Weighted Average</v>
      </c>
      <c r="S18" s="25">
        <f>(T14*S14)+(S15*T15)+(S16*T16)+(S17*T17)</f>
        <v>-3.0341685349547245E-2</v>
      </c>
      <c r="T18" s="27">
        <f>SUM(T14:T17)</f>
        <v>1</v>
      </c>
      <c r="U18" s="9"/>
      <c r="V18" s="16" t="str">
        <f>R18</f>
        <v>Weighted Average</v>
      </c>
      <c r="W18" s="25">
        <f>(X14*W14)+(W15*X15)+(W16*X16)+(W17*X17)</f>
        <v>-2.3209999612804882E-2</v>
      </c>
      <c r="X18" s="27">
        <f>SUM(X14:X17)</f>
        <v>1</v>
      </c>
      <c r="Y18" s="9"/>
      <c r="Z18" s="16" t="str">
        <f>V18</f>
        <v>Weighted Average</v>
      </c>
      <c r="AA18" s="25">
        <f>(AB14*AA14)+(AA15*AB15)+(AA16*AB16)+(AA17*AB17)</f>
        <v>9.8039970557269138E-2</v>
      </c>
      <c r="AB18" s="27">
        <f>SUM(AB14:AB17)</f>
        <v>1</v>
      </c>
      <c r="AC18" s="9"/>
      <c r="AD18" s="16" t="str">
        <f>Z18</f>
        <v>Weighted Average</v>
      </c>
      <c r="AE18" s="25">
        <f>(AF14*AE14)+(AE15*AF15)+(AE16*AF16)+(AE17*AF17)</f>
        <v>0.10854982439061016</v>
      </c>
      <c r="AF18" s="27">
        <f>SUM(AF14:AF17)</f>
        <v>1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x14ac:dyDescent="0.25">
      <c r="A19" s="7"/>
      <c r="B19" s="7"/>
      <c r="C19" s="7"/>
      <c r="D19" s="7"/>
      <c r="E19" s="7"/>
      <c r="F19" s="7"/>
      <c r="G19" s="7"/>
      <c r="H19" s="9"/>
      <c r="I19" s="9"/>
      <c r="J19" s="7"/>
      <c r="K19" s="7"/>
      <c r="L19" s="9"/>
      <c r="M19" s="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5.75" thickBo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15.75" thickBot="1" x14ac:dyDescent="0.3">
      <c r="A25" s="7"/>
      <c r="B25" s="11" t="s">
        <v>153</v>
      </c>
      <c r="C25" s="12" t="s">
        <v>132</v>
      </c>
      <c r="D25" s="13"/>
      <c r="E25" s="7"/>
      <c r="F25" s="11" t="s">
        <v>153</v>
      </c>
      <c r="G25" s="12" t="s">
        <v>121</v>
      </c>
      <c r="H25" s="13"/>
      <c r="I25" s="7"/>
      <c r="J25" s="11" t="s">
        <v>153</v>
      </c>
      <c r="K25" s="12" t="s">
        <v>158</v>
      </c>
      <c r="L25" s="13"/>
      <c r="M25" s="7"/>
      <c r="N25" s="11" t="s">
        <v>153</v>
      </c>
      <c r="O25" s="12" t="s">
        <v>159</v>
      </c>
      <c r="P25" s="13"/>
      <c r="Q25" s="7"/>
      <c r="R25" s="11" t="s">
        <v>153</v>
      </c>
      <c r="S25" s="12" t="s">
        <v>160</v>
      </c>
      <c r="T25" s="13"/>
      <c r="U25" s="7"/>
      <c r="V25" s="11" t="s">
        <v>153</v>
      </c>
      <c r="W25" s="12" t="s">
        <v>162</v>
      </c>
      <c r="X25" s="13"/>
      <c r="Y25" s="7"/>
      <c r="Z25" s="11" t="s">
        <v>153</v>
      </c>
      <c r="AA25" s="12" t="s">
        <v>123</v>
      </c>
      <c r="AB25" s="13"/>
      <c r="AC25" s="7"/>
      <c r="AD25" s="11" t="s">
        <v>153</v>
      </c>
      <c r="AE25" s="12" t="s">
        <v>163</v>
      </c>
      <c r="AF25" s="13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x14ac:dyDescent="0.25">
      <c r="A26" s="7"/>
      <c r="B26" s="14" t="s">
        <v>9</v>
      </c>
      <c r="C26" s="22">
        <v>0.25102450268931958</v>
      </c>
      <c r="D26" s="23"/>
      <c r="E26" s="7"/>
      <c r="F26" s="14" t="s">
        <v>9</v>
      </c>
      <c r="G26" s="22">
        <v>0.26042008532983263</v>
      </c>
      <c r="H26" s="23"/>
      <c r="I26" s="7"/>
      <c r="J26" s="14" t="s">
        <v>9</v>
      </c>
      <c r="K26" s="22">
        <v>5.4384017758046618E-2</v>
      </c>
      <c r="L26" s="23"/>
      <c r="M26" s="7"/>
      <c r="N26" s="14" t="s">
        <v>9</v>
      </c>
      <c r="O26" s="22">
        <v>-8.6186288739007938E-2</v>
      </c>
      <c r="P26" s="23"/>
      <c r="Q26" s="7"/>
      <c r="R26" s="14" t="s">
        <v>9</v>
      </c>
      <c r="S26" s="22"/>
      <c r="T26" s="23"/>
      <c r="U26" s="7"/>
      <c r="V26" s="14" t="s">
        <v>9</v>
      </c>
      <c r="W26" s="22"/>
      <c r="X26" s="23"/>
      <c r="Y26" s="7"/>
      <c r="Z26" s="14" t="s">
        <v>9</v>
      </c>
      <c r="AA26" s="22"/>
      <c r="AB26" s="23"/>
      <c r="AC26" s="7"/>
      <c r="AD26" s="14"/>
      <c r="AE26" s="22"/>
      <c r="AF26" s="23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x14ac:dyDescent="0.25">
      <c r="A27" s="7"/>
      <c r="B27" s="14" t="s">
        <v>124</v>
      </c>
      <c r="C27" s="22">
        <v>0.29813276154739571</v>
      </c>
      <c r="D27" s="23"/>
      <c r="E27" s="7"/>
      <c r="F27" s="14" t="s">
        <v>124</v>
      </c>
      <c r="G27" s="22">
        <v>0.26009098428453264</v>
      </c>
      <c r="H27" s="23"/>
      <c r="I27" s="7"/>
      <c r="J27" s="14" t="s">
        <v>124</v>
      </c>
      <c r="K27" s="22">
        <v>3.812331686896147E-2</v>
      </c>
      <c r="L27" s="23"/>
      <c r="M27" s="7"/>
      <c r="N27" s="14" t="s">
        <v>124</v>
      </c>
      <c r="O27" s="22">
        <v>-4.3649730060879889E-2</v>
      </c>
      <c r="P27" s="23"/>
      <c r="Q27" s="7"/>
      <c r="R27" s="14" t="s">
        <v>124</v>
      </c>
      <c r="S27" s="22">
        <v>7.4817168893823949E-2</v>
      </c>
      <c r="T27" s="23"/>
      <c r="U27" s="7"/>
      <c r="V27" s="14" t="s">
        <v>124</v>
      </c>
      <c r="W27" s="22">
        <v>0.22754699618508506</v>
      </c>
      <c r="X27" s="23"/>
      <c r="Y27" s="7"/>
      <c r="Z27" s="14" t="s">
        <v>124</v>
      </c>
      <c r="AA27" s="22">
        <v>0.6723085460599334</v>
      </c>
      <c r="AB27" s="23"/>
      <c r="AC27" s="7"/>
      <c r="AD27" s="14"/>
      <c r="AE27" s="22"/>
      <c r="AF27" s="23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x14ac:dyDescent="0.25">
      <c r="A28" s="7"/>
      <c r="B28" s="14" t="s">
        <v>125</v>
      </c>
      <c r="C28" s="22">
        <v>0.2665040834845735</v>
      </c>
      <c r="D28" s="23"/>
      <c r="E28" s="7"/>
      <c r="F28" s="14" t="s">
        <v>125</v>
      </c>
      <c r="G28" s="22">
        <v>0.24891037864342141</v>
      </c>
      <c r="H28" s="23"/>
      <c r="I28" s="7"/>
      <c r="J28" s="14" t="s">
        <v>125</v>
      </c>
      <c r="K28" s="22">
        <v>4.4086509376890501E-2</v>
      </c>
      <c r="L28" s="23"/>
      <c r="M28" s="7"/>
      <c r="N28" s="14" t="s">
        <v>125</v>
      </c>
      <c r="O28" s="22">
        <v>-5.6998638838475502E-2</v>
      </c>
      <c r="P28" s="23"/>
      <c r="Q28" s="7"/>
      <c r="R28" s="14" t="s">
        <v>125</v>
      </c>
      <c r="S28" s="22">
        <v>-2.9718693284936478E-2</v>
      </c>
      <c r="T28" s="23"/>
      <c r="U28" s="7"/>
      <c r="V28" s="14" t="s">
        <v>125</v>
      </c>
      <c r="W28" s="22">
        <v>0.33097229265471279</v>
      </c>
      <c r="X28" s="23"/>
      <c r="Y28" s="7"/>
      <c r="Z28" s="14" t="s">
        <v>125</v>
      </c>
      <c r="AA28" s="22">
        <v>-0.32488417505839107</v>
      </c>
      <c r="AB28" s="23"/>
      <c r="AC28" s="7"/>
      <c r="AD28" s="14" t="s">
        <v>125</v>
      </c>
      <c r="AE28" s="22">
        <v>-1.8028644040399475E-2</v>
      </c>
      <c r="AF28" s="23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x14ac:dyDescent="0.25">
      <c r="A29" s="7"/>
      <c r="B29" s="14" t="s">
        <v>126</v>
      </c>
      <c r="C29" s="22">
        <v>0.23713883016208598</v>
      </c>
      <c r="D29" s="23"/>
      <c r="E29" s="7"/>
      <c r="F29" s="14" t="s">
        <v>126</v>
      </c>
      <c r="G29" s="22">
        <v>0.22912981959674567</v>
      </c>
      <c r="H29" s="23"/>
      <c r="I29" s="7"/>
      <c r="J29" s="14" t="s">
        <v>126</v>
      </c>
      <c r="K29" s="22">
        <v>5.1841085271317831E-2</v>
      </c>
      <c r="L29" s="23"/>
      <c r="M29" s="7"/>
      <c r="N29" s="14" t="s">
        <v>126</v>
      </c>
      <c r="O29" s="22">
        <v>-5.1973220577871744E-2</v>
      </c>
      <c r="P29" s="23"/>
      <c r="Q29" s="7"/>
      <c r="R29" s="14" t="s">
        <v>126</v>
      </c>
      <c r="S29" s="22">
        <v>-0.38422744890768146</v>
      </c>
      <c r="T29" s="23"/>
      <c r="U29" s="7"/>
      <c r="V29" s="14" t="s">
        <v>126</v>
      </c>
      <c r="W29" s="22">
        <v>0.67084500754453491</v>
      </c>
      <c r="X29" s="23"/>
      <c r="Y29" s="7"/>
      <c r="Z29" s="14" t="s">
        <v>126</v>
      </c>
      <c r="AA29" s="22">
        <v>-0.14156079854809436</v>
      </c>
      <c r="AB29" s="23"/>
      <c r="AC29" s="7"/>
      <c r="AD29" s="14" t="s">
        <v>126</v>
      </c>
      <c r="AE29" s="22">
        <v>0.73996333033023787</v>
      </c>
      <c r="AF29" s="23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x14ac:dyDescent="0.25">
      <c r="A30" s="7"/>
      <c r="B30" s="14" t="s">
        <v>10</v>
      </c>
      <c r="C30" s="22">
        <v>0.24952927975047073</v>
      </c>
      <c r="D30" s="23"/>
      <c r="E30" s="7"/>
      <c r="F30" s="14" t="s">
        <v>10</v>
      </c>
      <c r="G30" s="22">
        <v>0.23015017604368757</v>
      </c>
      <c r="H30" s="23"/>
      <c r="I30" s="7"/>
      <c r="J30" s="14" t="s">
        <v>10</v>
      </c>
      <c r="K30" s="22">
        <v>4.7243195952756806E-2</v>
      </c>
      <c r="L30" s="23"/>
      <c r="M30" s="7"/>
      <c r="N30" s="14" t="s">
        <v>10</v>
      </c>
      <c r="O30" s="22">
        <v>-7.6075999923923998E-2</v>
      </c>
      <c r="P30" s="23"/>
      <c r="Q30" s="7"/>
      <c r="R30" s="14" t="s">
        <v>10</v>
      </c>
      <c r="S30" s="22">
        <v>-0.10973962989026037</v>
      </c>
      <c r="T30" s="23"/>
      <c r="U30" s="7"/>
      <c r="V30" s="14" t="s">
        <v>10</v>
      </c>
      <c r="W30" s="22">
        <v>0.42515889785478644</v>
      </c>
      <c r="X30" s="23"/>
      <c r="Y30" s="7"/>
      <c r="Z30" s="14" t="s">
        <v>10</v>
      </c>
      <c r="AA30" s="22">
        <v>0.15792371388301621</v>
      </c>
      <c r="AB30" s="23"/>
      <c r="AC30" s="7"/>
      <c r="AD30" s="14" t="s">
        <v>10</v>
      </c>
      <c r="AE30" s="22">
        <v>-0.26614707651119818</v>
      </c>
      <c r="AF30" s="23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x14ac:dyDescent="0.25">
      <c r="A31" s="7"/>
      <c r="B31" s="14" t="s">
        <v>127</v>
      </c>
      <c r="C31" s="22">
        <v>0.29757738439060855</v>
      </c>
      <c r="D31" s="23"/>
      <c r="E31" s="7"/>
      <c r="F31" s="14" t="s">
        <v>127</v>
      </c>
      <c r="G31" s="22">
        <v>0.25767665556788755</v>
      </c>
      <c r="H31" s="23"/>
      <c r="I31" s="7"/>
      <c r="J31" s="14" t="s">
        <v>127</v>
      </c>
      <c r="K31" s="22">
        <v>3.1089667357548163E-2</v>
      </c>
      <c r="L31" s="23"/>
      <c r="M31" s="7"/>
      <c r="N31" s="14" t="s">
        <v>127</v>
      </c>
      <c r="O31" s="22">
        <v>-3.3570045190445451E-2</v>
      </c>
      <c r="P31" s="23"/>
      <c r="Q31" s="7"/>
      <c r="R31" s="14" t="s">
        <v>127</v>
      </c>
      <c r="S31" s="22">
        <v>-0.1232827064433194</v>
      </c>
      <c r="T31" s="23"/>
      <c r="U31" s="7"/>
      <c r="V31" s="14" t="s">
        <v>127</v>
      </c>
      <c r="W31" s="22">
        <v>0.40884105819950983</v>
      </c>
      <c r="X31" s="23"/>
      <c r="Y31" s="7"/>
      <c r="Z31" s="14" t="s">
        <v>127</v>
      </c>
      <c r="AA31" s="22">
        <v>0.67924456532075539</v>
      </c>
      <c r="AB31" s="23"/>
      <c r="AC31" s="7"/>
      <c r="AD31" s="14" t="s">
        <v>127</v>
      </c>
      <c r="AE31" s="22">
        <v>0.61479420641457105</v>
      </c>
      <c r="AF31" s="23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x14ac:dyDescent="0.25">
      <c r="A32" s="7"/>
      <c r="B32" s="14" t="s">
        <v>128</v>
      </c>
      <c r="C32" s="22">
        <v>0.25997350213455028</v>
      </c>
      <c r="D32" s="23"/>
      <c r="E32" s="7"/>
      <c r="F32" s="14" t="s">
        <v>128</v>
      </c>
      <c r="G32" s="22">
        <v>0.14510143493320138</v>
      </c>
      <c r="H32" s="23"/>
      <c r="I32" s="7"/>
      <c r="J32" s="14" t="s">
        <v>128</v>
      </c>
      <c r="K32" s="22">
        <v>4.4801020658521026E-2</v>
      </c>
      <c r="L32" s="23"/>
      <c r="M32" s="7"/>
      <c r="N32" s="14" t="s">
        <v>128</v>
      </c>
      <c r="O32" s="22">
        <v>-6.6097453260709552E-2</v>
      </c>
      <c r="P32" s="23"/>
      <c r="Q32" s="7"/>
      <c r="R32" s="14" t="s">
        <v>128</v>
      </c>
      <c r="S32" s="22">
        <v>-4.8873840718386574E-2</v>
      </c>
      <c r="T32" s="23"/>
      <c r="U32" s="7"/>
      <c r="V32" s="14" t="s">
        <v>128</v>
      </c>
      <c r="W32" s="22">
        <v>0.38202328856783446</v>
      </c>
      <c r="X32" s="23"/>
      <c r="Y32" s="7"/>
      <c r="Z32" s="14" t="s">
        <v>128</v>
      </c>
      <c r="AA32" s="22">
        <v>-0.30756685127926336</v>
      </c>
      <c r="AB32" s="23"/>
      <c r="AC32" s="7"/>
      <c r="AD32" s="14" t="s">
        <v>128</v>
      </c>
      <c r="AE32" s="22">
        <v>-0.35298673339557129</v>
      </c>
      <c r="AF32" s="23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x14ac:dyDescent="0.25">
      <c r="A33" s="7"/>
      <c r="B33" s="14" t="s">
        <v>129</v>
      </c>
      <c r="C33" s="22">
        <v>0.23677837228949591</v>
      </c>
      <c r="D33" s="23"/>
      <c r="E33" s="7"/>
      <c r="F33" s="14" t="s">
        <v>129</v>
      </c>
      <c r="G33" s="22">
        <v>0.13286660644384221</v>
      </c>
      <c r="H33" s="23"/>
      <c r="I33" s="7"/>
      <c r="J33" s="14" t="s">
        <v>129</v>
      </c>
      <c r="K33" s="22">
        <v>5.0032854594949779E-2</v>
      </c>
      <c r="L33" s="23"/>
      <c r="M33" s="7"/>
      <c r="N33" s="14" t="s">
        <v>129</v>
      </c>
      <c r="O33" s="22">
        <v>-6.1334835257673893E-2</v>
      </c>
      <c r="P33" s="23"/>
      <c r="Q33" s="7"/>
      <c r="R33" s="14" t="s">
        <v>129</v>
      </c>
      <c r="S33" s="22">
        <v>0.4199004975124378</v>
      </c>
      <c r="T33" s="23"/>
      <c r="U33" s="7"/>
      <c r="V33" s="14" t="s">
        <v>129</v>
      </c>
      <c r="W33" s="22">
        <v>-0.10321437417572023</v>
      </c>
      <c r="X33" s="23"/>
      <c r="Y33" s="7"/>
      <c r="Z33" s="14" t="s">
        <v>129</v>
      </c>
      <c r="AA33" s="22">
        <v>-0.12875999803719515</v>
      </c>
      <c r="AB33" s="23"/>
      <c r="AC33" s="7"/>
      <c r="AD33" s="14" t="s">
        <v>129</v>
      </c>
      <c r="AE33" s="22">
        <v>-1.2353900776483071</v>
      </c>
      <c r="AF33" s="23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x14ac:dyDescent="0.25">
      <c r="A34" s="7"/>
      <c r="B34" s="14" t="s">
        <v>11</v>
      </c>
      <c r="C34" s="22">
        <v>0.25624801271860098</v>
      </c>
      <c r="D34" s="23"/>
      <c r="E34" s="7"/>
      <c r="F34" s="14" t="s">
        <v>11</v>
      </c>
      <c r="G34" s="22">
        <v>0.13982096096461846</v>
      </c>
      <c r="H34" s="23"/>
      <c r="I34" s="7"/>
      <c r="J34" s="14" t="s">
        <v>11</v>
      </c>
      <c r="K34" s="22">
        <v>4.3783783783783781E-2</v>
      </c>
      <c r="L34" s="23"/>
      <c r="M34" s="7"/>
      <c r="N34" s="14" t="s">
        <v>11</v>
      </c>
      <c r="O34" s="22">
        <v>-4.8346581875993638E-2</v>
      </c>
      <c r="P34" s="23"/>
      <c r="Q34" s="7"/>
      <c r="R34" s="14" t="s">
        <v>11</v>
      </c>
      <c r="S34" s="22">
        <v>-0.1669952305246423</v>
      </c>
      <c r="T34" s="23"/>
      <c r="U34" s="7"/>
      <c r="V34" s="14" t="s">
        <v>11</v>
      </c>
      <c r="W34" s="22">
        <v>0.47954476551943209</v>
      </c>
      <c r="X34" s="23"/>
      <c r="Y34" s="7"/>
      <c r="Z34" s="14" t="s">
        <v>11</v>
      </c>
      <c r="AA34" s="22">
        <v>0.18088801276635688</v>
      </c>
      <c r="AB34" s="23"/>
      <c r="AC34" s="7"/>
      <c r="AD34" s="14" t="s">
        <v>11</v>
      </c>
      <c r="AE34" s="22">
        <v>-6.486529078039621</v>
      </c>
      <c r="AF34" s="23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ht="15.75" thickBot="1" x14ac:dyDescent="0.3">
      <c r="A35" s="7"/>
      <c r="B35" s="16" t="s">
        <v>130</v>
      </c>
      <c r="C35" s="24">
        <v>0.27690665401494485</v>
      </c>
      <c r="D35" s="18" t="s">
        <v>167</v>
      </c>
      <c r="E35" s="8"/>
      <c r="F35" s="16" t="s">
        <v>130</v>
      </c>
      <c r="G35" s="24">
        <v>0.16485401154521878</v>
      </c>
      <c r="H35" s="18" t="s">
        <v>167</v>
      </c>
      <c r="I35" s="8"/>
      <c r="J35" s="16" t="s">
        <v>130</v>
      </c>
      <c r="K35" s="24">
        <v>4.0268058356066894E-2</v>
      </c>
      <c r="L35" s="18" t="s">
        <v>167</v>
      </c>
      <c r="M35" s="8"/>
      <c r="N35" s="16" t="s">
        <v>130</v>
      </c>
      <c r="O35" s="24">
        <v>-3.9793618787806906E-2</v>
      </c>
      <c r="P35" s="18" t="s">
        <v>167</v>
      </c>
      <c r="Q35" s="8"/>
      <c r="R35" s="16" t="s">
        <v>130</v>
      </c>
      <c r="S35" s="24">
        <v>-0.21471948760526627</v>
      </c>
      <c r="T35" s="18" t="s">
        <v>167</v>
      </c>
      <c r="U35" s="8"/>
      <c r="V35" s="16" t="s">
        <v>130</v>
      </c>
      <c r="W35" s="24">
        <v>0.52603864602615735</v>
      </c>
      <c r="X35" s="18" t="s">
        <v>167</v>
      </c>
      <c r="Y35" s="8"/>
      <c r="Z35" s="16" t="s">
        <v>130</v>
      </c>
      <c r="AA35" s="24">
        <v>0.34038155802861686</v>
      </c>
      <c r="AB35" s="18" t="s">
        <v>167</v>
      </c>
      <c r="AC35" s="8"/>
      <c r="AD35" s="16" t="s">
        <v>130</v>
      </c>
      <c r="AE35" s="24">
        <v>0.4703371835996677</v>
      </c>
      <c r="AF35" s="18" t="s">
        <v>167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1:61" x14ac:dyDescent="0.25">
      <c r="A36" s="7"/>
      <c r="B36" s="14" t="s">
        <v>154</v>
      </c>
      <c r="C36" s="19">
        <f>AVERAGE(C26:C35)</f>
        <v>0.26298133831820458</v>
      </c>
      <c r="D36" s="20">
        <v>0.25</v>
      </c>
      <c r="E36" s="9"/>
      <c r="F36" s="14" t="s">
        <v>154</v>
      </c>
      <c r="G36" s="19">
        <f>AVERAGE(G26:G35)</f>
        <v>0.20690211133529882</v>
      </c>
      <c r="H36" s="20">
        <v>0.25</v>
      </c>
      <c r="I36" s="9"/>
      <c r="J36" s="14" t="s">
        <v>154</v>
      </c>
      <c r="K36" s="19">
        <f>AVERAGE(K26:K35)</f>
        <v>4.4565350997884286E-2</v>
      </c>
      <c r="L36" s="20">
        <v>0.25</v>
      </c>
      <c r="M36" s="9"/>
      <c r="N36" s="14" t="s">
        <v>154</v>
      </c>
      <c r="O36" s="19">
        <f>AVERAGE(O26:O35)</f>
        <v>-5.6402641251278848E-2</v>
      </c>
      <c r="P36" s="20">
        <v>0.25</v>
      </c>
      <c r="Q36" s="9"/>
      <c r="R36" s="14" t="s">
        <v>161</v>
      </c>
      <c r="S36" s="19">
        <v>0.62448970230723366</v>
      </c>
      <c r="T36" s="20">
        <v>0.25</v>
      </c>
      <c r="U36" s="9"/>
      <c r="V36" s="14" t="s">
        <v>161</v>
      </c>
      <c r="W36" s="19">
        <f>AVERAGE(W27:W35)</f>
        <v>0.37197295315292583</v>
      </c>
      <c r="X36" s="20">
        <v>0.25</v>
      </c>
      <c r="Y36" s="9"/>
      <c r="Z36" s="14" t="s">
        <v>161</v>
      </c>
      <c r="AA36" s="19">
        <f>AVERAGE(AA27:AA35)</f>
        <v>0.12533050812619273</v>
      </c>
      <c r="AB36" s="20">
        <v>0.25</v>
      </c>
      <c r="AC36" s="9"/>
      <c r="AD36" s="14" t="s">
        <v>164</v>
      </c>
      <c r="AE36" s="19">
        <f>AVERAGE(AE28:AE35)</f>
        <v>-0.81674836116132754</v>
      </c>
      <c r="AF36" s="20">
        <v>0.25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x14ac:dyDescent="0.25">
      <c r="A37" s="7"/>
      <c r="B37" s="14" t="s">
        <v>155</v>
      </c>
      <c r="C37" s="19">
        <f>AVERAGE(C31:C35)</f>
        <v>0.26549678510964014</v>
      </c>
      <c r="D37" s="20">
        <v>0.25</v>
      </c>
      <c r="E37" s="9"/>
      <c r="F37" s="14" t="s">
        <v>155</v>
      </c>
      <c r="G37" s="19">
        <f>AVERAGE(G31:G35)</f>
        <v>0.16806393389095367</v>
      </c>
      <c r="H37" s="20">
        <v>0.25</v>
      </c>
      <c r="I37" s="9"/>
      <c r="J37" s="14" t="s">
        <v>155</v>
      </c>
      <c r="K37" s="19">
        <f>AVERAGE(K31:K35)</f>
        <v>4.1995076950173925E-2</v>
      </c>
      <c r="L37" s="20">
        <v>0.25</v>
      </c>
      <c r="M37" s="9"/>
      <c r="N37" s="14" t="s">
        <v>155</v>
      </c>
      <c r="O37" s="19">
        <f>AVERAGE(O31:O35)</f>
        <v>-4.9828506874525884E-2</v>
      </c>
      <c r="P37" s="20">
        <v>0.25</v>
      </c>
      <c r="Q37" s="9"/>
      <c r="R37" s="14" t="s">
        <v>155</v>
      </c>
      <c r="S37" s="19">
        <f>AVERAGE(S31:S35)</f>
        <v>-2.6794153555835348E-2</v>
      </c>
      <c r="T37" s="20">
        <v>0.25</v>
      </c>
      <c r="U37" s="9"/>
      <c r="V37" s="14" t="s">
        <v>155</v>
      </c>
      <c r="W37" s="19">
        <f>AVERAGE(W31:W35)</f>
        <v>0.33864667682744265</v>
      </c>
      <c r="X37" s="20">
        <v>0.25</v>
      </c>
      <c r="Y37" s="9"/>
      <c r="Z37" s="14" t="s">
        <v>155</v>
      </c>
      <c r="AA37" s="19">
        <f>AVERAGE(AA31:AA35)</f>
        <v>0.15283745735985413</v>
      </c>
      <c r="AB37" s="20">
        <v>0.25</v>
      </c>
      <c r="AC37" s="9"/>
      <c r="AD37" s="14" t="s">
        <v>165</v>
      </c>
      <c r="AE37" s="19">
        <f>AVERAGE(AE32:AE35)</f>
        <v>-1.9011421763709579</v>
      </c>
      <c r="AF37" s="20">
        <v>0.25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</row>
    <row r="38" spans="1:61" x14ac:dyDescent="0.25">
      <c r="A38" s="7"/>
      <c r="B38" s="14" t="s">
        <v>156</v>
      </c>
      <c r="C38" s="19">
        <f>AVERAGE(C33:C35)</f>
        <v>0.25664434634101391</v>
      </c>
      <c r="D38" s="20">
        <v>0.25</v>
      </c>
      <c r="E38" s="9"/>
      <c r="F38" s="14" t="s">
        <v>156</v>
      </c>
      <c r="G38" s="19">
        <f>AVERAGE(G33:G35)</f>
        <v>0.14584719298455981</v>
      </c>
      <c r="H38" s="20">
        <v>0.25</v>
      </c>
      <c r="I38" s="9"/>
      <c r="J38" s="14" t="s">
        <v>156</v>
      </c>
      <c r="K38" s="19">
        <f>AVERAGE(K33:K35)</f>
        <v>4.4694898911600146E-2</v>
      </c>
      <c r="L38" s="20">
        <v>0.25</v>
      </c>
      <c r="M38" s="9"/>
      <c r="N38" s="14" t="s">
        <v>156</v>
      </c>
      <c r="O38" s="19">
        <f>AVERAGE(O33:O35)</f>
        <v>-4.9825011973824808E-2</v>
      </c>
      <c r="P38" s="20">
        <v>0.25</v>
      </c>
      <c r="Q38" s="9"/>
      <c r="R38" s="14" t="s">
        <v>156</v>
      </c>
      <c r="S38" s="19">
        <f>AVERAGE(S33:S35)</f>
        <v>1.2728593127509735E-2</v>
      </c>
      <c r="T38" s="20">
        <v>0.25</v>
      </c>
      <c r="U38" s="9"/>
      <c r="V38" s="14" t="s">
        <v>156</v>
      </c>
      <c r="W38" s="19">
        <f>AVERAGE(W33:W35)</f>
        <v>0.30078967912328974</v>
      </c>
      <c r="X38" s="20">
        <v>0.25</v>
      </c>
      <c r="Y38" s="9"/>
      <c r="Z38" s="14" t="s">
        <v>156</v>
      </c>
      <c r="AA38" s="19">
        <f>AVERAGE(AA33:AA35)</f>
        <v>0.13083652425259287</v>
      </c>
      <c r="AB38" s="20">
        <v>0.25</v>
      </c>
      <c r="AC38" s="9"/>
      <c r="AD38" s="14" t="s">
        <v>166</v>
      </c>
      <c r="AE38" s="19">
        <f>AVERAGE(AE34:AE35)</f>
        <v>-3.0080959472199766</v>
      </c>
      <c r="AF38" s="20">
        <v>0.25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</row>
    <row r="39" spans="1:61" ht="15.75" thickBot="1" x14ac:dyDescent="0.3">
      <c r="A39" s="7"/>
      <c r="B39" s="16" t="s">
        <v>168</v>
      </c>
      <c r="C39" s="26"/>
      <c r="D39" s="21">
        <v>0.25</v>
      </c>
      <c r="E39" s="9"/>
      <c r="F39" s="16" t="s">
        <v>168</v>
      </c>
      <c r="G39" s="26"/>
      <c r="H39" s="21">
        <v>0.25</v>
      </c>
      <c r="I39" s="9"/>
      <c r="J39" s="16" t="s">
        <v>168</v>
      </c>
      <c r="K39" s="26"/>
      <c r="L39" s="21">
        <v>0.25</v>
      </c>
      <c r="M39" s="9"/>
      <c r="N39" s="16" t="s">
        <v>168</v>
      </c>
      <c r="O39" s="26">
        <v>-0.05</v>
      </c>
      <c r="P39" s="21">
        <v>0.25</v>
      </c>
      <c r="Q39" s="9"/>
      <c r="R39" s="16" t="s">
        <v>168</v>
      </c>
      <c r="S39" s="26"/>
      <c r="T39" s="21">
        <v>0.25</v>
      </c>
      <c r="U39" s="9"/>
      <c r="V39" s="16" t="s">
        <v>168</v>
      </c>
      <c r="W39" s="26"/>
      <c r="X39" s="21">
        <v>0.25</v>
      </c>
      <c r="Y39" s="9"/>
      <c r="Z39" s="16" t="s">
        <v>168</v>
      </c>
      <c r="AA39" s="26"/>
      <c r="AB39" s="21">
        <v>0.25</v>
      </c>
      <c r="AC39" s="9"/>
      <c r="AD39" s="16" t="str">
        <f>AD17</f>
        <v>Analyst</v>
      </c>
      <c r="AE39" s="26"/>
      <c r="AF39" s="21">
        <v>0.25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</row>
    <row r="40" spans="1:61" ht="15.75" thickBot="1" x14ac:dyDescent="0.3">
      <c r="A40" s="7"/>
      <c r="B40" s="16" t="str">
        <f>B18</f>
        <v>Weighted Average</v>
      </c>
      <c r="C40" s="25">
        <f>(D36*C36)+(C37*D37)+(C38*D38)+(C39*D39)</f>
        <v>0.19628061744221464</v>
      </c>
      <c r="D40" s="27">
        <f>SUM(D36:D39)</f>
        <v>1</v>
      </c>
      <c r="E40" s="9"/>
      <c r="F40" s="16" t="str">
        <f>F18</f>
        <v>Weighted Average</v>
      </c>
      <c r="G40" s="25">
        <f>(H36*G36)+(G37*H37)+(G38*H38)+(G39*H39)</f>
        <v>0.13020330955270307</v>
      </c>
      <c r="H40" s="27">
        <f>SUM(H36:H39)</f>
        <v>1</v>
      </c>
      <c r="I40" s="9"/>
      <c r="J40" s="16" t="str">
        <f>J18</f>
        <v>Weighted Average</v>
      </c>
      <c r="K40" s="25">
        <f>(L36*K36)+(K37*L37)+(K38*L38)+(K39*L39)</f>
        <v>3.2813831714914588E-2</v>
      </c>
      <c r="L40" s="27">
        <f>SUM(L36:L39)</f>
        <v>1</v>
      </c>
      <c r="M40" s="9"/>
      <c r="N40" s="16" t="str">
        <f>N18</f>
        <v>Weighted Average</v>
      </c>
      <c r="O40" s="25">
        <f>(P36*O36)+(O37*P37)+(O38*P38)+(O39*P39)</f>
        <v>-5.1514040024907379E-2</v>
      </c>
      <c r="P40" s="27">
        <f>SUM(P36:P39)</f>
        <v>1</v>
      </c>
      <c r="Q40" s="9"/>
      <c r="R40" s="16" t="str">
        <f>R18</f>
        <v>Weighted Average</v>
      </c>
      <c r="S40" s="25">
        <f>(T36*S36)+(S37*T37)+(S38*T38)+(S39*T39)</f>
        <v>0.15260603546972701</v>
      </c>
      <c r="T40" s="27">
        <f>SUM(T36:T39)</f>
        <v>1</v>
      </c>
      <c r="U40" s="9"/>
      <c r="V40" s="16" t="str">
        <f>V18</f>
        <v>Weighted Average</v>
      </c>
      <c r="W40" s="25">
        <f>(X36*W36)+(W37*X37)+(W38*X38)+(W39*X39)</f>
        <v>0.25285232727591456</v>
      </c>
      <c r="X40" s="27">
        <f>SUM(X36:X39)</f>
        <v>1</v>
      </c>
      <c r="Y40" s="9"/>
      <c r="Z40" s="16" t="str">
        <f>Z18</f>
        <v>Weighted Average</v>
      </c>
      <c r="AA40" s="25">
        <f>(AB36*AA36)+(AA37*AB37)+(AA38*AB38)+(AA39*AB39)</f>
        <v>0.10225112243465992</v>
      </c>
      <c r="AB40" s="27">
        <f>SUM(AB36:AB39)</f>
        <v>1</v>
      </c>
      <c r="AC40" s="9"/>
      <c r="AD40" s="16" t="str">
        <f>AD18</f>
        <v>Weighted Average</v>
      </c>
      <c r="AE40" s="25">
        <f>(AF36*AE36)+(AE37*AF37)+(AE38*AF38)+(AE39*AF39)</f>
        <v>-1.4314966211880655</v>
      </c>
      <c r="AF40" s="27">
        <f>SUM(AF36:AF39)</f>
        <v>1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</row>
    <row r="41" spans="1:6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</row>
    <row r="42" spans="1:6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</row>
    <row r="43" spans="1:6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1:6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1:6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1:6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1:6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1:6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6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6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6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1:6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1:6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1:6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1:6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1:6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1:6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1:6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1:6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6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1:6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1:6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1:6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</row>
    <row r="69" spans="1:6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</row>
    <row r="70" spans="1:6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</row>
    <row r="71" spans="1:6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</row>
    <row r="72" spans="1:6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</row>
    <row r="73" spans="1:6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</row>
    <row r="74" spans="1:6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</row>
    <row r="75" spans="1:6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</row>
    <row r="76" spans="1:6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</row>
    <row r="77" spans="1:6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</row>
    <row r="78" spans="1:6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</row>
    <row r="79" spans="1:6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</row>
    <row r="80" spans="1:6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</row>
    <row r="81" spans="1:6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1:6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1:6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</row>
    <row r="84" spans="1:6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1:6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</row>
    <row r="86" spans="1:6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</row>
    <row r="87" spans="1:6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</row>
    <row r="88" spans="1:6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</row>
    <row r="89" spans="1:6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</row>
    <row r="90" spans="1:6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</row>
    <row r="91" spans="1:6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</row>
    <row r="92" spans="1:6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</row>
    <row r="93" spans="1:6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</row>
    <row r="94" spans="1:6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</row>
    <row r="95" spans="1:6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</row>
    <row r="96" spans="1:6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</row>
    <row r="97" spans="1:6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1:6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</row>
    <row r="99" spans="1:6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</row>
    <row r="100" spans="1:6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</row>
    <row r="101" spans="1:6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</row>
    <row r="102" spans="1:6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</row>
    <row r="103" spans="1:6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</row>
    <row r="104" spans="1:6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</row>
    <row r="105" spans="1:6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</row>
    <row r="106" spans="1:6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</row>
    <row r="107" spans="1:6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</row>
    <row r="108" spans="1:6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</row>
    <row r="109" spans="1:6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</row>
    <row r="110" spans="1:6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</row>
    <row r="111" spans="1:6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</row>
    <row r="112" spans="1:6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</row>
    <row r="113" spans="1:6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</row>
    <row r="114" spans="1:6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</row>
    <row r="115" spans="1:6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</row>
    <row r="116" spans="1:6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</row>
    <row r="117" spans="1:6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6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6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6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6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6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</sheetData>
  <mergeCells count="19">
    <mergeCell ref="AE25:AF25"/>
    <mergeCell ref="AI2:AI4"/>
    <mergeCell ref="AJ2:AJ4"/>
    <mergeCell ref="AK2:AK4"/>
    <mergeCell ref="AA3:AB3"/>
    <mergeCell ref="AE3:AF3"/>
    <mergeCell ref="C25:D25"/>
    <mergeCell ref="G25:H25"/>
    <mergeCell ref="K25:L25"/>
    <mergeCell ref="O25:P25"/>
    <mergeCell ref="S25:T25"/>
    <mergeCell ref="W25:X25"/>
    <mergeCell ref="AA25:AB25"/>
    <mergeCell ref="C3:D3"/>
    <mergeCell ref="G3:H3"/>
    <mergeCell ref="K3:L3"/>
    <mergeCell ref="O3:P3"/>
    <mergeCell ref="S3:T3"/>
    <mergeCell ref="W3:X3"/>
  </mergeCells>
  <pageMargins left="0.7" right="0.7" top="0.75" bottom="0.75" header="0.3" footer="0.3"/>
  <ignoredErrors>
    <ignoredError sqref="C15:C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70"/>
  <sheetViews>
    <sheetView tabSelected="1" zoomScale="90" zoomScaleNormal="90" workbookViewId="0">
      <selection activeCell="K19" sqref="K19"/>
    </sheetView>
  </sheetViews>
  <sheetFormatPr defaultRowHeight="15" x14ac:dyDescent="0.25"/>
  <cols>
    <col min="4" max="4" width="38.28515625" bestFit="1" customWidth="1"/>
    <col min="5" max="9" width="13.140625" bestFit="1" customWidth="1"/>
    <col min="10" max="10" width="9.5703125" bestFit="1" customWidth="1"/>
    <col min="18" max="18" width="8.5703125" bestFit="1" customWidth="1"/>
    <col min="19" max="20" width="9.5703125" bestFit="1" customWidth="1"/>
  </cols>
  <sheetData>
    <row r="1" spans="1:3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x14ac:dyDescent="0.25">
      <c r="A4" s="7"/>
      <c r="B4" s="7"/>
      <c r="C4" s="7"/>
      <c r="D4" s="33" t="s">
        <v>131</v>
      </c>
      <c r="E4" s="30">
        <v>1</v>
      </c>
      <c r="F4" s="31">
        <v>2</v>
      </c>
      <c r="G4" s="31">
        <v>3</v>
      </c>
      <c r="H4" s="31">
        <v>4</v>
      </c>
      <c r="I4" s="32">
        <v>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x14ac:dyDescent="0.25">
      <c r="A5" s="7"/>
      <c r="B5" s="7"/>
      <c r="C5" s="7"/>
      <c r="D5" s="34">
        <v>261612</v>
      </c>
      <c r="E5" s="37">
        <f>D5*(1+E6)</f>
        <v>253763.63999999998</v>
      </c>
      <c r="F5" s="37">
        <f t="shared" ref="F5:I5" si="0">E5*(1+F6)</f>
        <v>246150.73079999999</v>
      </c>
      <c r="G5" s="37">
        <f t="shared" si="0"/>
        <v>270765.80388000002</v>
      </c>
      <c r="H5" s="37">
        <f t="shared" si="0"/>
        <v>311380.67446200002</v>
      </c>
      <c r="I5" s="38">
        <f t="shared" si="0"/>
        <v>373656.80935440003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x14ac:dyDescent="0.25">
      <c r="A6" s="7"/>
      <c r="B6" s="7"/>
      <c r="C6" s="7"/>
      <c r="D6" s="36" t="s">
        <v>123</v>
      </c>
      <c r="E6" s="39">
        <v>-0.03</v>
      </c>
      <c r="F6" s="39">
        <v>-0.03</v>
      </c>
      <c r="G6" s="39">
        <v>0.1</v>
      </c>
      <c r="H6" s="39">
        <v>0.15</v>
      </c>
      <c r="I6" s="40">
        <v>0.2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x14ac:dyDescent="0.25">
      <c r="A7" s="7"/>
      <c r="B7" s="7"/>
      <c r="C7" s="7"/>
      <c r="D7" s="41" t="s">
        <v>120</v>
      </c>
      <c r="E7" s="42">
        <f>E8*E5</f>
        <v>63440.909999999996</v>
      </c>
      <c r="F7" s="42">
        <f t="shared" ref="F7:I7" si="1">F8*F5</f>
        <v>61537.682699999998</v>
      </c>
      <c r="G7" s="42">
        <f t="shared" si="1"/>
        <v>83409.325411309168</v>
      </c>
      <c r="H7" s="42">
        <f t="shared" si="1"/>
        <v>95920.724223005542</v>
      </c>
      <c r="I7" s="43">
        <f t="shared" si="1"/>
        <v>115104.86906760665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x14ac:dyDescent="0.25">
      <c r="A8" s="7"/>
      <c r="B8" s="7"/>
      <c r="C8" s="7"/>
      <c r="D8" s="84" t="s">
        <v>132</v>
      </c>
      <c r="E8" s="97">
        <v>0.25</v>
      </c>
      <c r="F8" s="98">
        <v>0.25</v>
      </c>
      <c r="G8" s="98">
        <f>Calcs!C18</f>
        <v>0.30804970279140242</v>
      </c>
      <c r="H8" s="98">
        <f t="shared" ref="G8:I8" si="2">G8</f>
        <v>0.30804970279140242</v>
      </c>
      <c r="I8" s="99">
        <f t="shared" si="2"/>
        <v>0.30804970279140242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25">
      <c r="A9" s="7"/>
      <c r="B9" s="7"/>
      <c r="C9" s="7"/>
      <c r="D9" s="35" t="s">
        <v>121</v>
      </c>
      <c r="E9" s="15">
        <f>Calcs!G18</f>
        <v>0.24384619512842859</v>
      </c>
      <c r="F9" s="15">
        <f>E9</f>
        <v>0.24384619512842859</v>
      </c>
      <c r="G9" s="15">
        <f>'AAPL Income Statement'!Q32</f>
        <v>0.24891037864342141</v>
      </c>
      <c r="H9" s="15">
        <f t="shared" ref="H9:I9" si="3">G9</f>
        <v>0.24891037864342141</v>
      </c>
      <c r="I9" s="44">
        <f t="shared" si="3"/>
        <v>0.24891037864342141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x14ac:dyDescent="0.25">
      <c r="A10" s="7"/>
      <c r="B10" s="7"/>
      <c r="C10" s="7"/>
      <c r="D10" s="35" t="s">
        <v>148</v>
      </c>
      <c r="E10" s="45">
        <f>2%*E5</f>
        <v>5075.2727999999997</v>
      </c>
      <c r="F10" s="45">
        <f t="shared" ref="F10:I10" si="4">2%*F5</f>
        <v>4923.0146159999995</v>
      </c>
      <c r="G10" s="45">
        <f t="shared" si="4"/>
        <v>5415.3160776000004</v>
      </c>
      <c r="H10" s="45">
        <f t="shared" si="4"/>
        <v>6227.6134892400005</v>
      </c>
      <c r="I10" s="46">
        <f t="shared" si="4"/>
        <v>7473.136187088001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25">
      <c r="A11" s="7"/>
      <c r="B11" s="7"/>
      <c r="C11" s="7"/>
      <c r="D11" s="36" t="s">
        <v>144</v>
      </c>
      <c r="E11" s="47">
        <f>(E7*(1-E9))-E10</f>
        <v>42895.812681014926</v>
      </c>
      <c r="F11" s="47">
        <f t="shared" ref="F11:I11" si="5">(F7*(1-F9))-F10</f>
        <v>41608.938300584479</v>
      </c>
      <c r="G11" s="47">
        <f t="shared" si="5"/>
        <v>57232.562563187843</v>
      </c>
      <c r="H11" s="47">
        <f t="shared" si="5"/>
        <v>65817.446947666016</v>
      </c>
      <c r="I11" s="48">
        <f t="shared" si="5"/>
        <v>78980.936337199222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x14ac:dyDescent="0.25">
      <c r="A12" s="7"/>
      <c r="B12" s="7"/>
      <c r="C12" s="7"/>
      <c r="D12" s="41" t="s">
        <v>145</v>
      </c>
      <c r="E12" s="88">
        <f>E13*E5</f>
        <v>9650.6872141338354</v>
      </c>
      <c r="F12" s="88">
        <f>F13*F5</f>
        <v>9361.1665977098219</v>
      </c>
      <c r="G12" s="88">
        <f>G13*G5</f>
        <v>10297.283257480804</v>
      </c>
      <c r="H12" s="88">
        <f>H13*H5</f>
        <v>11841.875746102925</v>
      </c>
      <c r="I12" s="89">
        <f>I13*I5</f>
        <v>14210.25089532351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x14ac:dyDescent="0.25">
      <c r="A13" s="7"/>
      <c r="B13" s="7"/>
      <c r="C13" s="7"/>
      <c r="D13" s="84" t="s">
        <v>146</v>
      </c>
      <c r="E13" s="94">
        <f>Calcs!K18</f>
        <v>3.8030220618422074E-2</v>
      </c>
      <c r="F13" s="95">
        <f>E13</f>
        <v>3.8030220618422074E-2</v>
      </c>
      <c r="G13" s="95">
        <f t="shared" ref="G13:I13" si="6">F13</f>
        <v>3.8030220618422074E-2</v>
      </c>
      <c r="H13" s="95">
        <f t="shared" si="6"/>
        <v>3.8030220618422074E-2</v>
      </c>
      <c r="I13" s="96">
        <f t="shared" si="6"/>
        <v>3.8030220618422074E-2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x14ac:dyDescent="0.25">
      <c r="A14" s="7"/>
      <c r="B14" s="7"/>
      <c r="C14" s="7"/>
      <c r="D14" s="41" t="s">
        <v>119</v>
      </c>
      <c r="E14" s="88">
        <f>E15*E5</f>
        <v>-7699.6165180357812</v>
      </c>
      <c r="F14" s="88">
        <f>F15*F5</f>
        <v>-7468.6280224947077</v>
      </c>
      <c r="G14" s="88">
        <f>G15*G5</f>
        <v>-8215.4908247441799</v>
      </c>
      <c r="H14" s="88">
        <f>H15*H5</f>
        <v>-9447.814448455807</v>
      </c>
      <c r="I14" s="89">
        <f>I15*I5</f>
        <v>-11337.377338146967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x14ac:dyDescent="0.25">
      <c r="A15" s="7"/>
      <c r="B15" s="7"/>
      <c r="C15" s="7"/>
      <c r="D15" s="84" t="s">
        <v>146</v>
      </c>
      <c r="E15" s="97">
        <f>Calcs!S18</f>
        <v>-3.0341685349547245E-2</v>
      </c>
      <c r="F15" s="98">
        <f>E15</f>
        <v>-3.0341685349547245E-2</v>
      </c>
      <c r="G15" s="98">
        <f t="shared" ref="G15:I15" si="7">F15</f>
        <v>-3.0341685349547245E-2</v>
      </c>
      <c r="H15" s="98">
        <f t="shared" si="7"/>
        <v>-3.0341685349547245E-2</v>
      </c>
      <c r="I15" s="99">
        <f t="shared" si="7"/>
        <v>-3.0341685349547245E-2</v>
      </c>
      <c r="J15" s="2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x14ac:dyDescent="0.25">
      <c r="A16" s="7"/>
      <c r="B16" s="7"/>
      <c r="C16" s="7"/>
      <c r="D16" s="41" t="s">
        <v>147</v>
      </c>
      <c r="E16" s="88">
        <f>E17*E5</f>
        <v>-13828.728648532915</v>
      </c>
      <c r="F16" s="88">
        <f>F17*F5</f>
        <v>-13413.866789076928</v>
      </c>
      <c r="G16" s="88">
        <f>G17*G5</f>
        <v>-14755.253467984623</v>
      </c>
      <c r="H16" s="88">
        <f>H17*H5</f>
        <v>-16968.541488182316</v>
      </c>
      <c r="I16" s="89">
        <f>I17*I5</f>
        <v>-20362.249785818778</v>
      </c>
      <c r="J16" s="2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x14ac:dyDescent="0.25">
      <c r="A17" s="7"/>
      <c r="B17" s="7"/>
      <c r="C17" s="7"/>
      <c r="D17" s="84" t="s">
        <v>146</v>
      </c>
      <c r="E17" s="97">
        <f>Calcs!O18</f>
        <v>-5.4494523520126507E-2</v>
      </c>
      <c r="F17" s="98">
        <f>E17</f>
        <v>-5.4494523520126507E-2</v>
      </c>
      <c r="G17" s="98">
        <f t="shared" ref="G17:I17" si="8">F17</f>
        <v>-5.4494523520126507E-2</v>
      </c>
      <c r="H17" s="98">
        <f t="shared" si="8"/>
        <v>-5.4494523520126507E-2</v>
      </c>
      <c r="I17" s="99">
        <f t="shared" si="8"/>
        <v>-5.4494523520126507E-2</v>
      </c>
      <c r="J17" s="2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x14ac:dyDescent="0.25">
      <c r="A18" s="7"/>
      <c r="B18" s="7"/>
      <c r="C18" s="7"/>
      <c r="D18" s="33" t="s">
        <v>109</v>
      </c>
      <c r="E18" s="86">
        <f>E11+E12-E14-E16</f>
        <v>74074.845061717453</v>
      </c>
      <c r="F18" s="86">
        <f t="shared" ref="F18:I18" si="9">F11+F12-F14-F16</f>
        <v>71852.599709865943</v>
      </c>
      <c r="G18" s="86">
        <f t="shared" si="9"/>
        <v>90500.590113397455</v>
      </c>
      <c r="H18" s="86">
        <f t="shared" si="9"/>
        <v>104075.67863040708</v>
      </c>
      <c r="I18" s="87">
        <f t="shared" si="9"/>
        <v>124890.81435648847</v>
      </c>
      <c r="J18" s="7"/>
      <c r="K18" s="7"/>
      <c r="L18" s="7"/>
      <c r="M18" s="7"/>
      <c r="N18" s="7"/>
      <c r="O18" s="7"/>
      <c r="P18" s="9"/>
      <c r="Q18" s="10"/>
      <c r="R18" s="10"/>
      <c r="S18" s="10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x14ac:dyDescent="0.25">
      <c r="A19" s="7"/>
      <c r="B19" s="7"/>
      <c r="C19" s="7"/>
      <c r="D19" s="85" t="s">
        <v>133</v>
      </c>
      <c r="E19" s="85">
        <f>E18/(1+$E$20)^E4</f>
        <v>65868.914767278344</v>
      </c>
      <c r="F19" s="85">
        <f>F18/(1+$E$20)^F4</f>
        <v>56814.867599573656</v>
      </c>
      <c r="G19" s="85">
        <f>G18/(1+$E$20)^G4</f>
        <v>63632.748240048728</v>
      </c>
      <c r="H19" s="85">
        <f>H18/(1+$E$20)^H4</f>
        <v>65071.119308452755</v>
      </c>
      <c r="I19" s="85">
        <f>I18/(1+$E$20)^I4</f>
        <v>69435.134282933534</v>
      </c>
      <c r="J19" s="7"/>
      <c r="K19" s="7"/>
      <c r="L19" s="7"/>
      <c r="M19" s="7"/>
      <c r="N19" s="7"/>
      <c r="O19" s="7"/>
      <c r="P19" s="28"/>
      <c r="Q19" s="28"/>
      <c r="R19" s="28"/>
      <c r="S19" s="28"/>
      <c r="T19" s="28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x14ac:dyDescent="0.25">
      <c r="A20" s="7"/>
      <c r="B20" s="7"/>
      <c r="C20" s="7"/>
      <c r="D20" s="35" t="s">
        <v>134</v>
      </c>
      <c r="E20" s="65">
        <f>Calcs!AJ13</f>
        <v>0.12457970991979316</v>
      </c>
      <c r="F20" s="66"/>
      <c r="G20" s="66"/>
      <c r="H20" s="66"/>
      <c r="I20" s="67"/>
      <c r="J20" s="7"/>
      <c r="K20" s="7"/>
      <c r="L20" s="7"/>
      <c r="M20" s="7"/>
      <c r="N20" s="7"/>
      <c r="O20" s="7"/>
      <c r="P20" s="28"/>
      <c r="Q20" s="28"/>
      <c r="R20" s="28"/>
      <c r="S20" s="28"/>
      <c r="T20" s="28"/>
      <c r="U20" s="90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x14ac:dyDescent="0.25">
      <c r="A21" s="7"/>
      <c r="B21" s="7"/>
      <c r="C21" s="7"/>
      <c r="D21" s="35" t="s">
        <v>135</v>
      </c>
      <c r="E21" s="68">
        <v>2.1000000000000001E-2</v>
      </c>
      <c r="F21" s="69"/>
      <c r="G21" s="69"/>
      <c r="H21" s="69"/>
      <c r="I21" s="7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x14ac:dyDescent="0.25">
      <c r="A22" s="7"/>
      <c r="B22" s="7"/>
      <c r="C22" s="7"/>
      <c r="D22" s="35" t="s">
        <v>136</v>
      </c>
      <c r="E22" s="71">
        <f>I19*(1+E21)/(E20-E21)</f>
        <v>684432.03941941203</v>
      </c>
      <c r="F22" s="72"/>
      <c r="G22" s="72"/>
      <c r="H22" s="72"/>
      <c r="I22" s="7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x14ac:dyDescent="0.25">
      <c r="A23" s="7"/>
      <c r="B23" s="7"/>
      <c r="C23" s="7"/>
      <c r="D23" s="35" t="s">
        <v>137</v>
      </c>
      <c r="E23" s="74">
        <f>E19+F19+G19+H19+I19+E22</f>
        <v>1005254.8236176991</v>
      </c>
      <c r="F23" s="75"/>
      <c r="G23" s="75"/>
      <c r="H23" s="75"/>
      <c r="I23" s="7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x14ac:dyDescent="0.25">
      <c r="A24" s="7"/>
      <c r="B24" s="7"/>
      <c r="C24" s="7"/>
      <c r="D24" s="35" t="s">
        <v>36</v>
      </c>
      <c r="E24" s="74">
        <f>'AAPL Income Statement'!K40</f>
        <v>66301</v>
      </c>
      <c r="F24" s="75"/>
      <c r="G24" s="75"/>
      <c r="H24" s="75"/>
      <c r="I24" s="7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x14ac:dyDescent="0.25">
      <c r="A25" s="7"/>
      <c r="B25" s="7"/>
      <c r="C25" s="7"/>
      <c r="D25" s="35" t="s">
        <v>138</v>
      </c>
      <c r="E25" s="74">
        <f>'AAPL Income Statement'!K200</f>
        <v>92989</v>
      </c>
      <c r="F25" s="75"/>
      <c r="G25" s="75"/>
      <c r="H25" s="75"/>
      <c r="I25" s="7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x14ac:dyDescent="0.25">
      <c r="A26" s="7"/>
      <c r="B26" s="7"/>
      <c r="C26" s="7"/>
      <c r="D26" s="35" t="s">
        <v>139</v>
      </c>
      <c r="E26" s="74">
        <v>0</v>
      </c>
      <c r="F26" s="75"/>
      <c r="G26" s="75"/>
      <c r="H26" s="75"/>
      <c r="I26" s="7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x14ac:dyDescent="0.25">
      <c r="A27" s="7"/>
      <c r="B27" s="7"/>
      <c r="C27" s="7"/>
      <c r="D27" s="35" t="s">
        <v>140</v>
      </c>
      <c r="E27" s="77">
        <v>0</v>
      </c>
      <c r="F27" s="78"/>
      <c r="G27" s="78"/>
      <c r="H27" s="78"/>
      <c r="I27" s="7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x14ac:dyDescent="0.25">
      <c r="A28" s="7"/>
      <c r="B28" s="7"/>
      <c r="C28" s="7"/>
      <c r="D28" s="35" t="s">
        <v>141</v>
      </c>
      <c r="E28" s="80">
        <f>E23+E24-E25</f>
        <v>978566.82361769909</v>
      </c>
      <c r="F28" s="75"/>
      <c r="G28" s="75"/>
      <c r="H28" s="75"/>
      <c r="I28" s="7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x14ac:dyDescent="0.25">
      <c r="A29" s="7"/>
      <c r="B29" s="7"/>
      <c r="C29" s="7"/>
      <c r="D29" s="35" t="s">
        <v>142</v>
      </c>
      <c r="E29" s="77">
        <v>4745</v>
      </c>
      <c r="F29" s="78"/>
      <c r="G29" s="78"/>
      <c r="H29" s="78"/>
      <c r="I29" s="7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x14ac:dyDescent="0.25">
      <c r="A30" s="7"/>
      <c r="B30" s="7"/>
      <c r="C30" s="7"/>
      <c r="D30" s="35" t="s">
        <v>143</v>
      </c>
      <c r="E30" s="77">
        <f>E28/E29</f>
        <v>206.23115355483648</v>
      </c>
      <c r="F30" s="78"/>
      <c r="G30" s="78"/>
      <c r="H30" s="78"/>
      <c r="I30" s="7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x14ac:dyDescent="0.25">
      <c r="A31" s="7"/>
      <c r="B31" s="7"/>
      <c r="C31" s="7"/>
      <c r="D31" s="35" t="s">
        <v>149</v>
      </c>
      <c r="E31" s="81">
        <v>171</v>
      </c>
      <c r="F31" s="82"/>
      <c r="G31" s="82"/>
      <c r="H31" s="82"/>
      <c r="I31" s="8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x14ac:dyDescent="0.25">
      <c r="A32" s="7"/>
      <c r="B32" s="7"/>
      <c r="C32" s="7"/>
      <c r="D32" s="36" t="s">
        <v>150</v>
      </c>
      <c r="E32" s="91">
        <f>(E30-E31)/E31</f>
        <v>0.20603013774758178</v>
      </c>
      <c r="F32" s="92"/>
      <c r="G32" s="92"/>
      <c r="H32" s="92"/>
      <c r="I32" s="9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</sheetData>
  <mergeCells count="13">
    <mergeCell ref="E31:I31"/>
    <mergeCell ref="E32:I32"/>
    <mergeCell ref="E25:I25"/>
    <mergeCell ref="E26:I26"/>
    <mergeCell ref="E27:I27"/>
    <mergeCell ref="E28:I28"/>
    <mergeCell ref="E29:I29"/>
    <mergeCell ref="E30:I30"/>
    <mergeCell ref="E20:I20"/>
    <mergeCell ref="E21:I21"/>
    <mergeCell ref="E22:I22"/>
    <mergeCell ref="E23:I23"/>
    <mergeCell ref="E24:I24"/>
  </mergeCells>
  <pageMargins left="0.7" right="0.7" top="0.75" bottom="0.75" header="0.3" footer="0.3"/>
  <ignoredErrors>
    <ignoredError sqref="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AAPL Income Statement</vt:lpstr>
      <vt:lpstr>Calcs</vt:lpstr>
      <vt:lpstr>DCF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Morgan</dc:creator>
  <cp:lastModifiedBy>Dylan</cp:lastModifiedBy>
  <dcterms:created xsi:type="dcterms:W3CDTF">2019-02-04T04:27:42Z</dcterms:created>
  <dcterms:modified xsi:type="dcterms:W3CDTF">2019-02-04T21:26:36Z</dcterms:modified>
</cp:coreProperties>
</file>